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2"/>
  </bookViews>
  <sheets>
    <sheet name="Info" sheetId="1" r:id="rId1"/>
    <sheet name="Conconi" sheetId="2" r:id="rId2"/>
    <sheet name="Astrand" sheetId="3" r:id="rId3"/>
    <sheet name="rpm wiel-belasting" sheetId="4" r:id="rId4"/>
  </sheets>
  <definedNames/>
  <calcPr fullCalcOnLoad="1"/>
</workbook>
</file>

<file path=xl/sharedStrings.xml><?xml version="1.0" encoding="utf-8"?>
<sst xmlns="http://schemas.openxmlformats.org/spreadsheetml/2006/main" count="306" uniqueCount="218">
  <si>
    <t>VO2max</t>
  </si>
  <si>
    <t>l/min</t>
  </si>
  <si>
    <t>gewicht</t>
  </si>
  <si>
    <t>kg</t>
  </si>
  <si>
    <t>ml/kg/min</t>
  </si>
  <si>
    <t>belasting</t>
  </si>
  <si>
    <t>watt</t>
  </si>
  <si>
    <t>kg.m/min</t>
  </si>
  <si>
    <t>mannen</t>
  </si>
  <si>
    <t>vrouwen</t>
  </si>
  <si>
    <t>Alleen de geel gekleurde velden invullen of wijzigen</t>
  </si>
  <si>
    <t>Astrand 6 min. fietstest</t>
  </si>
  <si>
    <t>Mannen: VO2max = (0.00212 x belasting + 0.299) / (0.769 x hartslag - 48.5) x 100</t>
  </si>
  <si>
    <t>Vrouwen: VO2max = (0.00193 x belasting + 0.326) / (0.769 x hartslag - 56.1) x 100</t>
  </si>
  <si>
    <t>Formules (Buono et al. 1989)*</t>
  </si>
  <si>
    <t>1 kg.m/min = 6.12 watt</t>
  </si>
  <si>
    <t>DISCLAIMER</t>
  </si>
  <si>
    <t xml:space="preserve">De informatie op deze site is met de grootste zorg samengesteld. Desondanks is het mogelijk dat informatie niet geheel correct is. </t>
  </si>
  <si>
    <t xml:space="preserve">Deze informatie is niet bedoeld als vervanging van diensten of informatie van getrainde (medisch-)professionals maar enkel en alleen voor educatieve doeleinden. </t>
  </si>
  <si>
    <t xml:space="preserve">De informatie op deze website noch de gebruiksmogelijkheden kunnen gezien worden als een vervanging voor medische of andere professionele hulp, zorg, ondersteuning of informatievoorziening. </t>
  </si>
  <si>
    <t xml:space="preserve">De informatie op deze website is niet bedoeld als hulpmiddel bij het stellen van een (zelf-)diagnose. Bezoekers wordt aangeraden om medische vragen, klachten of symptomen tijdig voor te leggen </t>
  </si>
  <si>
    <t>aan de huisarts of sportarts.</t>
  </si>
  <si>
    <t>1 watt = 0,163399 kg.m/min.</t>
  </si>
  <si>
    <t>* = hartslag in 'steady state' periode na 6 minuten oefening, en de balsting in kg.m/min.</t>
  </si>
  <si>
    <t>Referentiewaarden voor de VO2max in ml/kg/min</t>
  </si>
  <si>
    <t>Mannen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</si>
  <si>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</si>
  <si>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</si>
  <si>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</si>
  <si>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</si>
  <si>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</si>
  <si>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</si>
  <si>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</si>
  <si>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</si>
  <si>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60-65</t>
  </si>
  <si>
    <t>gemiddeld</t>
  </si>
  <si>
    <t>goed</t>
  </si>
  <si>
    <t>uitstekend</t>
  </si>
  <si>
    <t>&lt;32</t>
  </si>
  <si>
    <t>&lt;31</t>
  </si>
  <si>
    <t>&lt;29</t>
  </si>
  <si>
    <t>&lt;28</t>
  </si>
  <si>
    <t>&lt;26</t>
  </si>
  <si>
    <t>&lt;25</t>
  </si>
  <si>
    <t>&lt;24</t>
  </si>
  <si>
    <t>&lt;22</t>
  </si>
  <si>
    <t>&lt;21</t>
  </si>
  <si>
    <t>32-37</t>
  </si>
  <si>
    <t>38-43</t>
  </si>
  <si>
    <t>44-50</t>
  </si>
  <si>
    <t>51-56</t>
  </si>
  <si>
    <t>&gt;62</t>
  </si>
  <si>
    <t>57-62</t>
  </si>
  <si>
    <t>31-35</t>
  </si>
  <si>
    <t>36-42</t>
  </si>
  <si>
    <t>43-48</t>
  </si>
  <si>
    <t>49-53</t>
  </si>
  <si>
    <t>29-34</t>
  </si>
  <si>
    <t>35-40</t>
  </si>
  <si>
    <t>41-45</t>
  </si>
  <si>
    <t>46-51</t>
  </si>
  <si>
    <t>28-32</t>
  </si>
  <si>
    <t>33-38</t>
  </si>
  <si>
    <t>39-43</t>
  </si>
  <si>
    <t>44-48</t>
  </si>
  <si>
    <t>26-31</t>
  </si>
  <si>
    <t>32-35</t>
  </si>
  <si>
    <t>36-41</t>
  </si>
  <si>
    <t>42-46</t>
  </si>
  <si>
    <t>40-43</t>
  </si>
  <si>
    <t>24-27</t>
  </si>
  <si>
    <t>33-36</t>
  </si>
  <si>
    <t>37-41</t>
  </si>
  <si>
    <t>22-26</t>
  </si>
  <si>
    <t>27-30</t>
  </si>
  <si>
    <t>21-24</t>
  </si>
  <si>
    <t>31-34</t>
  </si>
  <si>
    <t>25-28</t>
  </si>
  <si>
    <t>29-32</t>
  </si>
  <si>
    <t>54-59</t>
  </si>
  <si>
    <t>52-56</t>
  </si>
  <si>
    <t>49-54</t>
  </si>
  <si>
    <t>47-51</t>
  </si>
  <si>
    <t>37-40</t>
  </si>
  <si>
    <t>&gt;59</t>
  </si>
  <si>
    <t>&gt;56</t>
  </si>
  <si>
    <t>&gt;54</t>
  </si>
  <si>
    <t>&gt;51</t>
  </si>
  <si>
    <t>&gt;48</t>
  </si>
  <si>
    <t>&gt;46</t>
  </si>
  <si>
    <t>&gt;43</t>
  </si>
  <si>
    <t>&gt;40</t>
  </si>
  <si>
    <t>Vrouwen</t>
  </si>
  <si>
    <t>Bron: Heliomare, Wijk aan Zee</t>
  </si>
  <si>
    <t>&lt;27</t>
  </si>
  <si>
    <t>27-31</t>
  </si>
  <si>
    <t>32-36</t>
  </si>
  <si>
    <t>26-30</t>
  </si>
  <si>
    <t>36-40</t>
  </si>
  <si>
    <t>41-44</t>
  </si>
  <si>
    <t>&gt;49</t>
  </si>
  <si>
    <t>26-29</t>
  </si>
  <si>
    <t>30-33</t>
  </si>
  <si>
    <t>34-37</t>
  </si>
  <si>
    <t>38-42</t>
  </si>
  <si>
    <t>43-46</t>
  </si>
  <si>
    <t>28-31</t>
  </si>
  <si>
    <t>&gt;44</t>
  </si>
  <si>
    <t>22-25</t>
  </si>
  <si>
    <t>&gt;41</t>
  </si>
  <si>
    <t>21-23</t>
  </si>
  <si>
    <t>36-38</t>
  </si>
  <si>
    <t>&gt;38</t>
  </si>
  <si>
    <t>&lt;19</t>
  </si>
  <si>
    <t>19-22</t>
  </si>
  <si>
    <t>23-25</t>
  </si>
  <si>
    <t>30-32</t>
  </si>
  <si>
    <t>&gt;36</t>
  </si>
  <si>
    <t>&lt;18</t>
  </si>
  <si>
    <t>18-20</t>
  </si>
  <si>
    <t>28-30</t>
  </si>
  <si>
    <t>31-33</t>
  </si>
  <si>
    <t>&gt;33</t>
  </si>
  <si>
    <t>&lt;16</t>
  </si>
  <si>
    <t>16-18</t>
  </si>
  <si>
    <t>19-21</t>
  </si>
  <si>
    <t>22-24</t>
  </si>
  <si>
    <t>25-27</t>
  </si>
  <si>
    <t>&gt;30</t>
  </si>
  <si>
    <t>(bij gezonde volwassen mannen/vrouwen: leeftijd-conditie)</t>
  </si>
  <si>
    <t>Opmerking:</t>
  </si>
  <si>
    <t>Voor de rest gelden de zelfde regels.</t>
  </si>
  <si>
    <t>De test:</t>
  </si>
  <si>
    <t>Begin te fietsen op 50 watt en verhoog het wattage per minuut tot de hartslag tussen de 120 en 170 slaqgen per minuut is.</t>
  </si>
  <si>
    <t>Richtlijn verhogen wattage: bij vrouwen met 25 watt, bij mannen met 50 watt</t>
  </si>
  <si>
    <t>De richtlijn voor de tesdtwattage instelling is:</t>
  </si>
  <si>
    <t>getraind 75-100 watt</t>
  </si>
  <si>
    <t>getraind 100-150 watt</t>
  </si>
  <si>
    <t>Houdt het toerental rond de 60 rpm.</t>
  </si>
  <si>
    <t>Doe een cool-down van ca. 2 minuten en breng daarbij het wattage gelijdelijk terug.</t>
  </si>
  <si>
    <t>Doe eerst een warm-up van 2 minuten met een laag wattage.</t>
  </si>
  <si>
    <t>Daarna wordt het wattage opgevoerd tot de hartslag ussen de 120 en 170 slaqgen per minuut is.</t>
  </si>
  <si>
    <t>Start nu de meettest.</t>
  </si>
  <si>
    <t>Noteer de hartfrequentie aan het einde van de 5e en 6e minuut.</t>
  </si>
  <si>
    <t>Bereken het gemiddelde van de hartslag *5e en 6e minuut).</t>
  </si>
  <si>
    <t>Vul de gele velden van het tabblad berekening in en bepaal dan de conditie.</t>
  </si>
  <si>
    <t>Stel de fietshoogte zo in dat het been bij maximale strekking minimaal een hoek van 5 graden maakt.</t>
  </si>
  <si>
    <t>Met de upperbody cycle (handbike) duurt de warm-up 3 minuten langer om een 'steady state' te halen.</t>
  </si>
  <si>
    <t>1 watt = 1 J/sec of 3600J/uur</t>
  </si>
  <si>
    <t>m</t>
  </si>
  <si>
    <t>inch</t>
  </si>
  <si>
    <t>snelheid</t>
  </si>
  <si>
    <t>km/uur</t>
  </si>
  <si>
    <t>kinetic cyclone</t>
  </si>
  <si>
    <t>omrekenen rpm wiel naar belasting voor rollenbank</t>
  </si>
  <si>
    <t>omw/min</t>
  </si>
  <si>
    <t>met luchtweerstand</t>
  </si>
  <si>
    <t>met electrisch opgewekte weerstand</t>
  </si>
  <si>
    <t>kinetic road machine</t>
  </si>
  <si>
    <t>Waarschuwing: Deze berekening is niet exact maar een benadering.</t>
  </si>
  <si>
    <t>wieldiameter</t>
  </si>
  <si>
    <t>wielsnelheid</t>
  </si>
  <si>
    <t>vrouwen:  ongetraind 50-75 watt,</t>
  </si>
  <si>
    <t>mannen: ongetraind 50-100 watt,</t>
  </si>
  <si>
    <t>gem.</t>
  </si>
  <si>
    <t>spm</t>
  </si>
  <si>
    <t>hartslag 5e min.</t>
  </si>
  <si>
    <t>hartslag 6e min.</t>
  </si>
  <si>
    <t>Waarschuwing:</t>
  </si>
  <si>
    <t>Mini-speppers en Hometrainers behoren tot een klasse apparaten die volgens internationale wetgeving (DIN</t>
  </si>
  <si>
    <t>EN 957 1-5) niet tot de Klasse A behoren met een maximaal toegestane afwijking van +/- 10%.</t>
  </si>
  <si>
    <t xml:space="preserve">Daarom kan de afwijking bij mini-steppers en hometrainers wel oplopen tot +/- 25% en moeten de uitkomsten en </t>
  </si>
  <si>
    <t>berekeningen met de nodige korrels zout bekeken worden.</t>
  </si>
  <si>
    <t>zeer slecht</t>
  </si>
  <si>
    <t>slecht</t>
  </si>
  <si>
    <t>redelijk</t>
  </si>
  <si>
    <t>zeer goed</t>
  </si>
  <si>
    <t>Belasting</t>
  </si>
  <si>
    <t>Tijd</t>
  </si>
  <si>
    <t>[sec]</t>
  </si>
  <si>
    <t>[W]</t>
  </si>
  <si>
    <t>[spm]</t>
  </si>
  <si>
    <t>Conconi fietstest</t>
  </si>
  <si>
    <t>meting</t>
  </si>
  <si>
    <t>Opmerkingen</t>
  </si>
  <si>
    <t>(te weinig spierkracht)</t>
  </si>
  <si>
    <t>Gestopt omdat hij trappers niet meer rond</t>
  </si>
  <si>
    <t>kreeg.</t>
  </si>
  <si>
    <t>Verloop van de test</t>
  </si>
  <si>
    <t xml:space="preserve">Voordat de test gestart kan worden moet ca. 15min worden ingefietst. </t>
  </si>
  <si>
    <t>Gedurende de test een gelijkmatig toerental van ca. 60 omw/min aanhouden.</t>
  </si>
  <si>
    <t>De test</t>
  </si>
  <si>
    <t xml:space="preserve">Voordat de test gestart kan worden moet ca.15min worden ingefietst. </t>
  </si>
  <si>
    <t xml:space="preserve">De test begint bij een weerstand van 50W en loopt met 10W, en vanaf 100W vervolgens 20W per trap op. </t>
  </si>
  <si>
    <t>De Conconi-test is een test die door een Italiaanse sportarts ontwikkeld is om de anaerobe drempel van een sporter te bepalen.</t>
  </si>
  <si>
    <t xml:space="preserve">De kern van de test is dat bij trapsgewijs oplopend vermogen, maar per trap gelijkblijvende geleverde energie de hartslag </t>
  </si>
  <si>
    <t>wordt geregistreerd. Worden deze gegevens vervolgens in een grafiek met het vermogen op de horizontale as en de</t>
  </si>
  <si>
    <t>hartslag op de verticale as uitgezet, dan wordt een rechte lijn met aan het einde een knik zichtbaar. Bij het begin van de knik</t>
  </si>
  <si>
    <t>ligt de anaerobe drempel.</t>
  </si>
  <si>
    <t>Uitvoering</t>
  </si>
  <si>
    <t>(2 puntern onder, 2 punten boven het punt)</t>
  </si>
  <si>
    <t>Vul hier de data in van 4 meetpunten waar</t>
  </si>
  <si>
    <t>het vermoedelijke omslagpunt tussen ligt.</t>
  </si>
  <si>
    <t xml:space="preserve">De test begint bij 50W en loopt met 10W, en vanaf 100W vervolgens 20W per trap op. </t>
  </si>
  <si>
    <t>hartslag</t>
  </si>
  <si>
    <t>wiel rpm naar km/uur</t>
  </si>
  <si>
    <t>Geschatte ondervonden belasting</t>
  </si>
  <si>
    <t>correctie factor</t>
  </si>
  <si>
    <t>leeftijd</t>
  </si>
  <si>
    <t>factor</t>
  </si>
  <si>
    <t>1.10</t>
  </si>
  <si>
    <t>1.00</t>
  </si>
  <si>
    <t>correctie factor voor leeftijd</t>
  </si>
  <si>
    <t xml:space="preserve">Astrand &amp; Ryhming Fiets Ergometer Test: </t>
  </si>
  <si>
    <t>Correctie factor voor leeftijd of bekende maximale hartfrequentie (HF)</t>
  </si>
  <si>
    <t>max. HF</t>
  </si>
  <si>
    <t>De correctie factor moet gebruikt worden voor het corrigeren van de voorspelde maximale zuurstofopname op de betreffende leeftijd</t>
  </si>
  <si>
    <t>Gebruik de correctie factor wanneer de persoon boven de 30-35 jaar is, of wanneer de maximale HF bekend is.</t>
  </si>
</sst>
</file>

<file path=xl/styles.xml><?xml version="1.0" encoding="utf-8"?>
<styleSheet xmlns="http://schemas.openxmlformats.org/spreadsheetml/2006/main">
  <numFmts count="2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0.0"/>
    <numFmt numFmtId="173" formatCode="&quot;Ja&quot;;&quot;Ja&quot;;&quot;Nee&quot;"/>
    <numFmt numFmtId="174" formatCode="&quot;Waar&quot;;&quot;Waar&quot;;&quot;Niet waar&quot;"/>
    <numFmt numFmtId="175" formatCode="&quot;Aan&quot;;&quot;Aan&quot;;&quot;Uit&quot;"/>
    <numFmt numFmtId="176" formatCode="[$€-2]\ #.##000_);[Red]\([$€-2]\ #.##000\)"/>
  </numFmts>
  <fonts count="40">
    <font>
      <sz val="10"/>
      <name val="Arial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0"/>
      <name val="Arial"/>
      <family val="2"/>
    </font>
    <font>
      <b/>
      <i/>
      <sz val="12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sz val="10"/>
      <color indexed="55"/>
      <name val="Arial"/>
      <family val="0"/>
    </font>
    <font>
      <sz val="8.2"/>
      <name val="Arial"/>
      <family val="2"/>
    </font>
    <font>
      <i/>
      <sz val="10"/>
      <color indexed="10"/>
      <name val="Arial"/>
      <family val="2"/>
    </font>
    <font>
      <b/>
      <i/>
      <sz val="10"/>
      <name val="Arial"/>
      <family val="2"/>
    </font>
    <font>
      <sz val="9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1"/>
      <color indexed="12"/>
      <name val="Arial"/>
      <family val="2"/>
    </font>
    <font>
      <sz val="12"/>
      <color indexed="8"/>
      <name val="Arial"/>
      <family val="0"/>
    </font>
    <font>
      <sz val="9.75"/>
      <color indexed="8"/>
      <name val="Arial"/>
      <family val="0"/>
    </font>
    <font>
      <b/>
      <sz val="12"/>
      <color indexed="8"/>
      <name val="Arial"/>
      <family val="0"/>
    </font>
    <font>
      <b/>
      <sz val="16.5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0" fillId="3" borderId="0" applyNumberFormat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0" fontId="2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2" fontId="2" fillId="11" borderId="10" xfId="0" applyNumberFormat="1" applyFont="1" applyFill="1" applyBorder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5" fillId="0" borderId="16" xfId="0" applyFont="1" applyBorder="1" applyAlignment="1">
      <alignment/>
    </xf>
    <xf numFmtId="2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24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left"/>
    </xf>
    <xf numFmtId="0" fontId="0" fillId="25" borderId="0" xfId="0" applyFill="1" applyBorder="1" applyAlignment="1" applyProtection="1">
      <alignment/>
      <protection locked="0"/>
    </xf>
    <xf numFmtId="0" fontId="6" fillId="4" borderId="18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6" fillId="4" borderId="20" xfId="0" applyFont="1" applyFill="1" applyBorder="1" applyAlignment="1">
      <alignment/>
    </xf>
    <xf numFmtId="0" fontId="6" fillId="4" borderId="21" xfId="0" applyFont="1" applyFill="1" applyBorder="1" applyAlignment="1">
      <alignment/>
    </xf>
    <xf numFmtId="0" fontId="6" fillId="0" borderId="0" xfId="0" applyFont="1" applyAlignment="1" applyProtection="1">
      <alignment/>
      <protection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9" fillId="4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7" xfId="0" applyBorder="1" applyAlignment="1">
      <alignment/>
    </xf>
    <xf numFmtId="0" fontId="13" fillId="0" borderId="0" xfId="0" applyFont="1" applyAlignment="1">
      <alignment/>
    </xf>
    <xf numFmtId="0" fontId="0" fillId="25" borderId="0" xfId="0" applyFill="1" applyAlignment="1" applyProtection="1">
      <alignment/>
      <protection locked="0"/>
    </xf>
    <xf numFmtId="172" fontId="2" fillId="7" borderId="10" xfId="0" applyNumberFormat="1" applyFont="1" applyFill="1" applyBorder="1" applyAlignment="1">
      <alignment/>
    </xf>
    <xf numFmtId="1" fontId="0" fillId="0" borderId="0" xfId="0" applyNumberFormat="1" applyBorder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2" fillId="0" borderId="15" xfId="0" applyFont="1" applyBorder="1" applyAlignment="1">
      <alignment/>
    </xf>
    <xf numFmtId="0" fontId="6" fillId="0" borderId="22" xfId="0" applyFont="1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 applyProtection="1">
      <alignment horizontal="center"/>
      <protection/>
    </xf>
    <xf numFmtId="0" fontId="0" fillId="0" borderId="15" xfId="0" applyBorder="1" applyAlignment="1">
      <alignment horizontal="center"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25" borderId="13" xfId="0" applyFill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17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 horizontal="center"/>
      <protection/>
    </xf>
    <xf numFmtId="0" fontId="0" fillId="25" borderId="14" xfId="0" applyFill="1" applyBorder="1" applyAlignment="1" applyProtection="1">
      <alignment/>
      <protection locked="0"/>
    </xf>
    <xf numFmtId="0" fontId="0" fillId="0" borderId="17" xfId="0" applyBorder="1" applyAlignment="1" applyProtection="1">
      <alignment horizontal="center"/>
      <protection/>
    </xf>
    <xf numFmtId="0" fontId="14" fillId="0" borderId="0" xfId="0" applyFont="1" applyAlignment="1">
      <alignment/>
    </xf>
    <xf numFmtId="0" fontId="0" fillId="25" borderId="13" xfId="0" applyFill="1" applyBorder="1" applyAlignment="1" applyProtection="1">
      <alignment horizontal="center"/>
      <protection locked="0"/>
    </xf>
    <xf numFmtId="0" fontId="0" fillId="25" borderId="20" xfId="0" applyFill="1" applyBorder="1" applyAlignment="1" applyProtection="1">
      <alignment horizontal="center"/>
      <protection locked="0"/>
    </xf>
    <xf numFmtId="0" fontId="0" fillId="25" borderId="0" xfId="0" applyFill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2" xfId="0" applyFont="1" applyBorder="1" applyAlignment="1">
      <alignment/>
    </xf>
    <xf numFmtId="0" fontId="32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5" xfId="0" applyFont="1" applyFill="1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Comma" xfId="51"/>
    <cellStyle name="Comma [0]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Conconi fietstest</a:t>
            </a:r>
          </a:p>
        </c:rich>
      </c:tx>
      <c:layout>
        <c:manualLayout>
          <c:xMode val="factor"/>
          <c:yMode val="factor"/>
          <c:x val="0.006"/>
          <c:y val="0.03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3225"/>
          <c:w val="0.9245"/>
          <c:h val="0.791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Conconi!$E$10:$E$28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17592929"/>
        <c:axId val="24118634"/>
      </c:lineChart>
      <c:catAx>
        <c:axId val="175929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meting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18634"/>
        <c:crosses val="autoZero"/>
        <c:auto val="1"/>
        <c:lblOffset val="100"/>
        <c:tickLblSkip val="1"/>
        <c:noMultiLvlLbl val="0"/>
      </c:catAx>
      <c:valAx>
        <c:axId val="24118634"/>
        <c:scaling>
          <c:orientation val="minMax"/>
          <c:max val="22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hartslag [spm]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92929"/>
        <c:crossesAt val="1"/>
        <c:crossBetween val="between"/>
        <c:dispUnits/>
      </c:valAx>
      <c:spPr>
        <a:gradFill rotWithShape="1">
          <a:gsLst>
            <a:gs pos="0">
              <a:srgbClr val="CCFFCC"/>
            </a:gs>
            <a:gs pos="100000">
              <a:srgbClr val="88AA8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7"/>
          <c:y val="0.055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12375"/>
          <c:y val="0.16925"/>
          <c:w val="0.841"/>
          <c:h val="0.72325"/>
        </c:manualLayout>
      </c:layout>
      <c:lineChart>
        <c:grouping val="standard"/>
        <c:varyColors val="0"/>
        <c:ser>
          <c:idx val="0"/>
          <c:order val="0"/>
          <c:tx>
            <c:v>detail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Conconi!$B$41:$E$41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1"/>
        </c:ser>
        <c:marker val="1"/>
        <c:axId val="15741115"/>
        <c:axId val="7452308"/>
      </c:lineChart>
      <c:catAx>
        <c:axId val="157411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meting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52308"/>
        <c:crosses val="autoZero"/>
        <c:auto val="1"/>
        <c:lblOffset val="100"/>
        <c:tickLblSkip val="1"/>
        <c:noMultiLvlLbl val="0"/>
      </c:catAx>
      <c:valAx>
        <c:axId val="7452308"/>
        <c:scaling>
          <c:orientation val="minMax"/>
          <c:max val="190"/>
          <c:min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hartslag [spm]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41115"/>
        <c:crossesAt val="1"/>
        <c:crossBetween val="between"/>
        <c:dispUnits/>
      </c:valAx>
      <c:spPr>
        <a:gradFill rotWithShape="1">
          <a:gsLst>
            <a:gs pos="0">
              <a:srgbClr val="CCFFFF"/>
            </a:gs>
            <a:gs pos="100000">
              <a:srgbClr val="A8D2D2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chart" Target="/xl/charts/chart1.xml" /><Relationship Id="rId4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png" /><Relationship Id="rId3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5</xdr:col>
      <xdr:colOff>381000</xdr:colOff>
      <xdr:row>2</xdr:row>
      <xdr:rowOff>47625</xdr:rowOff>
    </xdr:to>
    <xdr:pic>
      <xdr:nvPicPr>
        <xdr:cNvPr id="1" name="Picture 1" descr="logoTS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34099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6</xdr:col>
      <xdr:colOff>314325</xdr:colOff>
      <xdr:row>2</xdr:row>
      <xdr:rowOff>47625</xdr:rowOff>
    </xdr:to>
    <xdr:pic>
      <xdr:nvPicPr>
        <xdr:cNvPr id="1" name="Picture 2" descr="logoTS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3733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342900</xdr:colOff>
      <xdr:row>0</xdr:row>
      <xdr:rowOff>57150</xdr:rowOff>
    </xdr:from>
    <xdr:to>
      <xdr:col>13</xdr:col>
      <xdr:colOff>400050</xdr:colOff>
      <xdr:row>12</xdr:row>
      <xdr:rowOff>76200</xdr:rowOff>
    </xdr:to>
    <xdr:pic>
      <xdr:nvPicPr>
        <xdr:cNvPr id="2" name="Picture 3" descr="Inspanningstes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0" y="57150"/>
          <a:ext cx="260032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12</xdr:row>
      <xdr:rowOff>85725</xdr:rowOff>
    </xdr:from>
    <xdr:to>
      <xdr:col>15</xdr:col>
      <xdr:colOff>76200</xdr:colOff>
      <xdr:row>43</xdr:row>
      <xdr:rowOff>114300</xdr:rowOff>
    </xdr:to>
    <xdr:graphicFrame>
      <xdr:nvGraphicFramePr>
        <xdr:cNvPr id="3" name="Chart 4"/>
        <xdr:cNvGraphicFramePr/>
      </xdr:nvGraphicFramePr>
      <xdr:xfrm>
        <a:off x="2847975" y="1914525"/>
        <a:ext cx="6362700" cy="5048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1</xdr:col>
      <xdr:colOff>0</xdr:colOff>
      <xdr:row>62</xdr:row>
      <xdr:rowOff>28575</xdr:rowOff>
    </xdr:from>
    <xdr:ext cx="85725" cy="85725"/>
    <xdr:sp>
      <xdr:nvSpPr>
        <xdr:cNvPr id="4" name="AutoShape 5" descr="*"/>
        <xdr:cNvSpPr>
          <a:spLocks noChangeAspect="1"/>
        </xdr:cNvSpPr>
      </xdr:nvSpPr>
      <xdr:spPr>
        <a:xfrm>
          <a:off x="381000" y="9953625"/>
          <a:ext cx="857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41</xdr:row>
      <xdr:rowOff>38100</xdr:rowOff>
    </xdr:from>
    <xdr:to>
      <xdr:col>5</xdr:col>
      <xdr:colOff>333375</xdr:colOff>
      <xdr:row>60</xdr:row>
      <xdr:rowOff>142875</xdr:rowOff>
    </xdr:to>
    <xdr:graphicFrame>
      <xdr:nvGraphicFramePr>
        <xdr:cNvPr id="5" name="Chart 6"/>
        <xdr:cNvGraphicFramePr/>
      </xdr:nvGraphicFramePr>
      <xdr:xfrm>
        <a:off x="381000" y="6562725"/>
        <a:ext cx="2781300" cy="3181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57</xdr:row>
      <xdr:rowOff>19050</xdr:rowOff>
    </xdr:from>
    <xdr:ext cx="85725" cy="85725"/>
    <xdr:sp>
      <xdr:nvSpPr>
        <xdr:cNvPr id="1" name="AutoShape 1" descr="*"/>
        <xdr:cNvSpPr>
          <a:spLocks noChangeAspect="1"/>
        </xdr:cNvSpPr>
      </xdr:nvSpPr>
      <xdr:spPr>
        <a:xfrm>
          <a:off x="381000" y="8991600"/>
          <a:ext cx="857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19050</xdr:colOff>
      <xdr:row>0</xdr:row>
      <xdr:rowOff>28575</xdr:rowOff>
    </xdr:from>
    <xdr:to>
      <xdr:col>5</xdr:col>
      <xdr:colOff>381000</xdr:colOff>
      <xdr:row>2</xdr:row>
      <xdr:rowOff>47625</xdr:rowOff>
    </xdr:to>
    <xdr:pic>
      <xdr:nvPicPr>
        <xdr:cNvPr id="2" name="Picture 2" descr="logoTS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37242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114300</xdr:colOff>
      <xdr:row>22</xdr:row>
      <xdr:rowOff>38100</xdr:rowOff>
    </xdr:from>
    <xdr:to>
      <xdr:col>15</xdr:col>
      <xdr:colOff>171450</xdr:colOff>
      <xdr:row>36</xdr:row>
      <xdr:rowOff>142875</xdr:rowOff>
    </xdr:to>
    <xdr:pic>
      <xdr:nvPicPr>
        <xdr:cNvPr id="3" name="Picture 3" descr="Inspanningstes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0" y="3429000"/>
          <a:ext cx="2600325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5</xdr:col>
      <xdr:colOff>381000</xdr:colOff>
      <xdr:row>2</xdr:row>
      <xdr:rowOff>47625</xdr:rowOff>
    </xdr:to>
    <xdr:pic>
      <xdr:nvPicPr>
        <xdr:cNvPr id="1" name="Picture 1" descr="logoTS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3181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152400</xdr:rowOff>
    </xdr:from>
    <xdr:to>
      <xdr:col>8</xdr:col>
      <xdr:colOff>457200</xdr:colOff>
      <xdr:row>28</xdr:row>
      <xdr:rowOff>152400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3276600"/>
          <a:ext cx="2286000" cy="1295400"/>
        </a:xfrm>
        <a:prstGeom prst="rect">
          <a:avLst/>
        </a:prstGeom>
        <a:noFill/>
        <a:ln w="1" cmpd="sng">
          <a:noFill/>
        </a:ln>
      </xdr:spPr>
    </xdr:pic>
    <xdr:clientData/>
  </xdr:twoCellAnchor>
  <xdr:oneCellAnchor>
    <xdr:from>
      <xdr:col>1</xdr:col>
      <xdr:colOff>0</xdr:colOff>
      <xdr:row>19</xdr:row>
      <xdr:rowOff>0</xdr:rowOff>
    </xdr:from>
    <xdr:ext cx="4286250" cy="4286250"/>
    <xdr:sp>
      <xdr:nvSpPr>
        <xdr:cNvPr id="3" name="AutoShape 5"/>
        <xdr:cNvSpPr>
          <a:spLocks noChangeAspect="1"/>
        </xdr:cNvSpPr>
      </xdr:nvSpPr>
      <xdr:spPr>
        <a:xfrm>
          <a:off x="381000" y="2962275"/>
          <a:ext cx="4286250" cy="428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286250" cy="4286250"/>
    <xdr:sp>
      <xdr:nvSpPr>
        <xdr:cNvPr id="4" name="AutoShape 6"/>
        <xdr:cNvSpPr>
          <a:spLocks noChangeAspect="1"/>
        </xdr:cNvSpPr>
      </xdr:nvSpPr>
      <xdr:spPr>
        <a:xfrm>
          <a:off x="381000" y="2962275"/>
          <a:ext cx="4286250" cy="428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19050</xdr:colOff>
      <xdr:row>20</xdr:row>
      <xdr:rowOff>47625</xdr:rowOff>
    </xdr:from>
    <xdr:to>
      <xdr:col>4</xdr:col>
      <xdr:colOff>114300</xdr:colOff>
      <xdr:row>28</xdr:row>
      <xdr:rowOff>133350</xdr:rowOff>
    </xdr:to>
    <xdr:pic>
      <xdr:nvPicPr>
        <xdr:cNvPr id="5" name="lightbox-image" descr="T-002I_roadmachine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0050" y="3171825"/>
          <a:ext cx="19240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4:E46"/>
  <sheetViews>
    <sheetView showGridLines="0" zoomScalePageLayoutView="0" workbookViewId="0" topLeftCell="A1">
      <selection activeCell="H1" sqref="H1"/>
    </sheetView>
  </sheetViews>
  <sheetFormatPr defaultColWidth="9.140625" defaultRowHeight="12.75"/>
  <sheetData>
    <row r="1" s="2" customFormat="1" ht="12.75"/>
    <row r="2" s="2" customFormat="1" ht="12.75"/>
    <row r="3" s="2" customFormat="1" ht="5.25" customHeight="1"/>
    <row r="4" s="2" customFormat="1" ht="15.75">
      <c r="B4" s="3" t="s">
        <v>11</v>
      </c>
    </row>
    <row r="5" s="2" customFormat="1" ht="8.25" customHeight="1">
      <c r="B5" s="3"/>
    </row>
    <row r="6" spans="1:2" s="2" customFormat="1" ht="12.75">
      <c r="A6" s="30" t="s">
        <v>132</v>
      </c>
      <c r="B6" s="4"/>
    </row>
    <row r="7" ht="12.75">
      <c r="A7" t="s">
        <v>133</v>
      </c>
    </row>
    <row r="8" ht="12.75">
      <c r="A8" t="s">
        <v>134</v>
      </c>
    </row>
    <row r="9" ht="12.75">
      <c r="A9" t="s">
        <v>135</v>
      </c>
    </row>
    <row r="10" spans="2:5" ht="12.75">
      <c r="B10" t="s">
        <v>162</v>
      </c>
      <c r="E10" t="s">
        <v>136</v>
      </c>
    </row>
    <row r="11" spans="2:5" ht="12.75">
      <c r="B11" t="s">
        <v>163</v>
      </c>
      <c r="E11" t="s">
        <v>137</v>
      </c>
    </row>
    <row r="13" ht="12.75">
      <c r="A13" s="14" t="s">
        <v>199</v>
      </c>
    </row>
    <row r="14" ht="12.75">
      <c r="A14" s="17" t="s">
        <v>146</v>
      </c>
    </row>
    <row r="15" ht="12.75">
      <c r="A15" s="17" t="s">
        <v>140</v>
      </c>
    </row>
    <row r="16" ht="12.75">
      <c r="A16" s="17" t="s">
        <v>141</v>
      </c>
    </row>
    <row r="17" ht="12.75">
      <c r="A17" t="s">
        <v>138</v>
      </c>
    </row>
    <row r="18" ht="12.75">
      <c r="A18" t="s">
        <v>142</v>
      </c>
    </row>
    <row r="19" ht="12.75">
      <c r="A19" t="s">
        <v>143</v>
      </c>
    </row>
    <row r="20" ht="12.75">
      <c r="A20" t="s">
        <v>144</v>
      </c>
    </row>
    <row r="21" ht="12.75">
      <c r="A21" t="s">
        <v>139</v>
      </c>
    </row>
    <row r="22" ht="12.75">
      <c r="A22" t="s">
        <v>145</v>
      </c>
    </row>
    <row r="24" ht="12.75">
      <c r="A24" t="s">
        <v>130</v>
      </c>
    </row>
    <row r="25" ht="12.75">
      <c r="A25" t="s">
        <v>147</v>
      </c>
    </row>
    <row r="26" ht="12.75">
      <c r="A26" t="s">
        <v>131</v>
      </c>
    </row>
    <row r="28" ht="15.75">
      <c r="B28" s="3" t="s">
        <v>182</v>
      </c>
    </row>
    <row r="29" ht="15.75">
      <c r="B29" s="3"/>
    </row>
    <row r="30" spans="1:2" ht="12.75" customHeight="1">
      <c r="A30" s="14" t="s">
        <v>191</v>
      </c>
      <c r="B30" s="3"/>
    </row>
    <row r="31" spans="1:2" ht="12.75" customHeight="1">
      <c r="A31" s="17" t="s">
        <v>194</v>
      </c>
      <c r="B31" s="3"/>
    </row>
    <row r="32" spans="1:2" ht="12.75" customHeight="1">
      <c r="A32" s="17" t="s">
        <v>195</v>
      </c>
      <c r="B32" s="3"/>
    </row>
    <row r="33" spans="1:2" ht="12.75" customHeight="1">
      <c r="A33" s="17" t="s">
        <v>196</v>
      </c>
      <c r="B33" s="3"/>
    </row>
    <row r="34" spans="1:2" ht="12.75" customHeight="1">
      <c r="A34" s="17" t="s">
        <v>197</v>
      </c>
      <c r="B34" s="3"/>
    </row>
    <row r="35" spans="1:2" ht="12.75" customHeight="1">
      <c r="A35" s="17" t="s">
        <v>198</v>
      </c>
      <c r="B35" s="3"/>
    </row>
    <row r="36" ht="12.75" customHeight="1">
      <c r="B36" s="3"/>
    </row>
    <row r="37" spans="1:2" ht="12.75" customHeight="1">
      <c r="A37" s="14" t="s">
        <v>199</v>
      </c>
      <c r="B37" s="3"/>
    </row>
    <row r="38" spans="1:2" ht="12.75" customHeight="1">
      <c r="A38" t="s">
        <v>192</v>
      </c>
      <c r="B38" s="3"/>
    </row>
    <row r="39" spans="1:2" ht="12.75" customHeight="1">
      <c r="A39" s="17" t="s">
        <v>193</v>
      </c>
      <c r="B39" s="3"/>
    </row>
    <row r="40" spans="1:2" ht="12.75" customHeight="1">
      <c r="A40" s="17" t="s">
        <v>190</v>
      </c>
      <c r="B40" s="3"/>
    </row>
    <row r="42" ht="12.75">
      <c r="A42" s="40" t="s">
        <v>168</v>
      </c>
    </row>
    <row r="43" ht="12.75">
      <c r="A43" s="17" t="s">
        <v>169</v>
      </c>
    </row>
    <row r="44" ht="12.75">
      <c r="A44" s="17" t="s">
        <v>170</v>
      </c>
    </row>
    <row r="45" ht="12.75">
      <c r="A45" s="17" t="s">
        <v>171</v>
      </c>
    </row>
    <row r="46" ht="12.75">
      <c r="A46" s="17" t="s">
        <v>172</v>
      </c>
    </row>
  </sheetData>
  <sheetProtection sheet="1" objects="1" scenarios="1"/>
  <printOptions/>
  <pageMargins left="0.75" right="0.75" top="1" bottom="1" header="0.5" footer="0.5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4:M82"/>
  <sheetViews>
    <sheetView showGridLines="0" zoomScalePageLayoutView="0" workbookViewId="0" topLeftCell="A4">
      <selection activeCell="I1" sqref="I1"/>
    </sheetView>
  </sheetViews>
  <sheetFormatPr defaultColWidth="9.140625" defaultRowHeight="12.75"/>
  <cols>
    <col min="1" max="1" width="5.7109375" style="0" customWidth="1"/>
    <col min="2" max="2" width="7.7109375" style="0" customWidth="1"/>
    <col min="4" max="4" width="10.7109375" style="0" customWidth="1"/>
    <col min="8" max="8" width="10.7109375" style="0" customWidth="1"/>
    <col min="13" max="13" width="10.7109375" style="0" bestFit="1" customWidth="1"/>
  </cols>
  <sheetData>
    <row r="1" s="2" customFormat="1" ht="12.75"/>
    <row r="2" s="2" customFormat="1" ht="12.75"/>
    <row r="3" s="2" customFormat="1" ht="5.25" customHeight="1"/>
    <row r="4" s="2" customFormat="1" ht="15.75">
      <c r="C4" s="3" t="s">
        <v>182</v>
      </c>
    </row>
    <row r="5" s="2" customFormat="1" ht="8.25" customHeight="1">
      <c r="C5" s="3"/>
    </row>
    <row r="6" s="2" customFormat="1" ht="12.75">
      <c r="C6" s="4" t="s">
        <v>10</v>
      </c>
    </row>
    <row r="7" spans="4:5" ht="12.75">
      <c r="D7" s="7"/>
      <c r="E7" s="7"/>
    </row>
    <row r="8" spans="2:11" ht="12.75">
      <c r="B8" s="47" t="s">
        <v>183</v>
      </c>
      <c r="C8" s="48" t="s">
        <v>177</v>
      </c>
      <c r="D8" s="48" t="s">
        <v>178</v>
      </c>
      <c r="E8" s="49" t="s">
        <v>204</v>
      </c>
      <c r="F8" s="2"/>
      <c r="G8" s="2"/>
      <c r="H8" s="2"/>
      <c r="I8" s="2"/>
      <c r="K8" s="7"/>
    </row>
    <row r="9" spans="2:11" ht="12.75">
      <c r="B9" s="53"/>
      <c r="C9" s="57" t="s">
        <v>180</v>
      </c>
      <c r="D9" s="57" t="s">
        <v>179</v>
      </c>
      <c r="E9" s="22" t="s">
        <v>181</v>
      </c>
      <c r="F9" s="2"/>
      <c r="G9" s="2"/>
      <c r="H9" s="2"/>
      <c r="I9" s="2"/>
      <c r="K9" s="7"/>
    </row>
    <row r="10" spans="2:11" ht="12.75">
      <c r="B10" s="6">
        <v>1</v>
      </c>
      <c r="C10" s="50">
        <v>50</v>
      </c>
      <c r="D10" s="51">
        <v>240</v>
      </c>
      <c r="E10" s="52"/>
      <c r="F10" s="2"/>
      <c r="G10" s="2"/>
      <c r="H10" s="2"/>
      <c r="I10" s="2"/>
      <c r="K10" s="7"/>
    </row>
    <row r="11" spans="2:11" ht="12.75">
      <c r="B11" s="6">
        <v>2</v>
      </c>
      <c r="C11" s="50">
        <v>60</v>
      </c>
      <c r="D11" s="51">
        <v>200</v>
      </c>
      <c r="E11" s="52"/>
      <c r="F11" s="2"/>
      <c r="G11" s="2"/>
      <c r="H11" s="2"/>
      <c r="I11" s="2"/>
      <c r="K11" s="7"/>
    </row>
    <row r="12" spans="2:11" ht="12.75">
      <c r="B12" s="6">
        <v>3</v>
      </c>
      <c r="C12" s="50">
        <v>70</v>
      </c>
      <c r="D12" s="51">
        <v>171</v>
      </c>
      <c r="E12" s="52"/>
      <c r="F12" s="2"/>
      <c r="G12" s="2"/>
      <c r="H12" s="2"/>
      <c r="I12" s="2"/>
      <c r="K12" s="7"/>
    </row>
    <row r="13" spans="2:11" ht="12.75">
      <c r="B13" s="6">
        <v>4</v>
      </c>
      <c r="C13" s="50">
        <v>80</v>
      </c>
      <c r="D13" s="51">
        <v>150</v>
      </c>
      <c r="E13" s="52"/>
      <c r="F13" s="2"/>
      <c r="G13" s="2"/>
      <c r="H13" s="2"/>
      <c r="I13" s="2"/>
      <c r="K13" s="7"/>
    </row>
    <row r="14" spans="2:11" ht="12.75">
      <c r="B14" s="6">
        <v>5</v>
      </c>
      <c r="C14" s="50">
        <v>90</v>
      </c>
      <c r="D14" s="51">
        <v>133</v>
      </c>
      <c r="E14" s="52"/>
      <c r="F14" s="2"/>
      <c r="G14" s="2"/>
      <c r="H14" s="2"/>
      <c r="I14" s="2"/>
      <c r="K14" s="7"/>
    </row>
    <row r="15" spans="2:11" ht="12.75">
      <c r="B15" s="6">
        <v>6</v>
      </c>
      <c r="C15" s="50">
        <v>100</v>
      </c>
      <c r="D15" s="51">
        <v>120</v>
      </c>
      <c r="E15" s="52"/>
      <c r="F15" s="2"/>
      <c r="G15" s="2"/>
      <c r="H15" s="2"/>
      <c r="I15" s="2"/>
      <c r="K15" s="7"/>
    </row>
    <row r="16" spans="2:11" ht="12.75">
      <c r="B16" s="6">
        <v>7</v>
      </c>
      <c r="C16" s="50">
        <v>120</v>
      </c>
      <c r="D16" s="51">
        <v>100</v>
      </c>
      <c r="E16" s="52"/>
      <c r="F16" s="2"/>
      <c r="G16" s="2"/>
      <c r="H16" s="2"/>
      <c r="I16" s="2"/>
      <c r="K16" s="7"/>
    </row>
    <row r="17" spans="2:5" ht="12.75">
      <c r="B17" s="6">
        <v>8</v>
      </c>
      <c r="C17" s="50">
        <v>140</v>
      </c>
      <c r="D17" s="51">
        <v>86</v>
      </c>
      <c r="E17" s="52"/>
    </row>
    <row r="18" spans="2:13" ht="12.75">
      <c r="B18" s="6">
        <v>9</v>
      </c>
      <c r="C18" s="50">
        <v>160</v>
      </c>
      <c r="D18" s="51">
        <v>75</v>
      </c>
      <c r="E18" s="52"/>
      <c r="M18" s="44"/>
    </row>
    <row r="19" spans="2:5" ht="12.75">
      <c r="B19" s="6">
        <v>10</v>
      </c>
      <c r="C19" s="50">
        <v>180</v>
      </c>
      <c r="D19" s="51">
        <v>67</v>
      </c>
      <c r="E19" s="52"/>
    </row>
    <row r="20" spans="2:5" ht="12.75" customHeight="1">
      <c r="B20" s="6">
        <v>11</v>
      </c>
      <c r="C20" s="50">
        <v>200</v>
      </c>
      <c r="D20" s="51">
        <v>60</v>
      </c>
      <c r="E20" s="52"/>
    </row>
    <row r="21" spans="2:11" ht="12.75">
      <c r="B21" s="6">
        <v>12</v>
      </c>
      <c r="C21" s="50">
        <v>220</v>
      </c>
      <c r="D21" s="51">
        <v>55</v>
      </c>
      <c r="E21" s="52"/>
      <c r="F21" s="2"/>
      <c r="G21" s="2"/>
      <c r="H21" s="2"/>
      <c r="I21" s="2"/>
      <c r="J21" s="2"/>
      <c r="K21" s="2"/>
    </row>
    <row r="22" spans="2:11" ht="12.75">
      <c r="B22" s="6">
        <v>13</v>
      </c>
      <c r="C22" s="50">
        <v>240</v>
      </c>
      <c r="D22" s="51">
        <v>50</v>
      </c>
      <c r="E22" s="52"/>
      <c r="F22" s="2"/>
      <c r="G22" s="2"/>
      <c r="H22" s="2"/>
      <c r="I22" s="2"/>
      <c r="J22" s="2"/>
      <c r="K22" s="2"/>
    </row>
    <row r="23" spans="2:11" ht="12.75">
      <c r="B23" s="6">
        <v>14</v>
      </c>
      <c r="C23" s="50">
        <v>260</v>
      </c>
      <c r="D23" s="51">
        <v>46</v>
      </c>
      <c r="E23" s="52"/>
      <c r="F23" s="2"/>
      <c r="G23" s="2"/>
      <c r="H23" s="2"/>
      <c r="I23" s="2"/>
      <c r="J23" s="2"/>
      <c r="K23" s="2"/>
    </row>
    <row r="24" spans="2:11" ht="12.75">
      <c r="B24" s="6">
        <v>15</v>
      </c>
      <c r="C24" s="50">
        <v>280</v>
      </c>
      <c r="D24" s="51">
        <v>43</v>
      </c>
      <c r="E24" s="52"/>
      <c r="F24" s="2"/>
      <c r="G24" s="2"/>
      <c r="H24" s="2"/>
      <c r="I24" s="2"/>
      <c r="J24" s="2"/>
      <c r="K24" s="2"/>
    </row>
    <row r="25" spans="2:11" ht="12.75">
      <c r="B25" s="6">
        <v>16</v>
      </c>
      <c r="C25" s="50">
        <v>300</v>
      </c>
      <c r="D25" s="51">
        <v>40</v>
      </c>
      <c r="E25" s="52"/>
      <c r="F25" s="2"/>
      <c r="G25" s="2"/>
      <c r="H25" s="2"/>
      <c r="I25" s="2"/>
      <c r="J25" s="2"/>
      <c r="K25" s="2"/>
    </row>
    <row r="26" spans="2:11" ht="12.75">
      <c r="B26" s="6">
        <v>17</v>
      </c>
      <c r="C26" s="50">
        <v>340</v>
      </c>
      <c r="D26" s="51">
        <v>35</v>
      </c>
      <c r="E26" s="52"/>
      <c r="F26" s="2"/>
      <c r="G26" s="2"/>
      <c r="H26" s="2"/>
      <c r="I26" s="2"/>
      <c r="J26" s="2"/>
      <c r="K26" s="2"/>
    </row>
    <row r="27" spans="2:11" ht="12.75">
      <c r="B27" s="6">
        <v>18</v>
      </c>
      <c r="C27" s="50">
        <v>360</v>
      </c>
      <c r="D27" s="51">
        <v>33</v>
      </c>
      <c r="E27" s="52"/>
      <c r="F27" s="2"/>
      <c r="G27" s="2"/>
      <c r="H27" s="2"/>
      <c r="I27" s="2"/>
      <c r="J27" s="2"/>
      <c r="K27" s="2"/>
    </row>
    <row r="28" spans="2:11" ht="12.75">
      <c r="B28" s="53">
        <v>19</v>
      </c>
      <c r="C28" s="54">
        <v>380</v>
      </c>
      <c r="D28" s="55">
        <v>32</v>
      </c>
      <c r="E28" s="56"/>
      <c r="F28" s="2"/>
      <c r="G28" s="2"/>
      <c r="H28" s="2"/>
      <c r="I28" s="2"/>
      <c r="J28" s="2"/>
      <c r="K28" s="2"/>
    </row>
    <row r="29" spans="3:11" ht="12.75">
      <c r="C29" s="2"/>
      <c r="D29" s="2"/>
      <c r="E29" s="2"/>
      <c r="F29" s="2"/>
      <c r="G29" s="2"/>
      <c r="H29" s="2"/>
      <c r="I29" s="2"/>
      <c r="J29" s="2"/>
      <c r="K29" s="2"/>
    </row>
    <row r="30" spans="2:11" ht="12.75">
      <c r="B30" s="14" t="s">
        <v>184</v>
      </c>
      <c r="C30" s="2"/>
      <c r="D30" s="2"/>
      <c r="E30" s="2"/>
      <c r="F30" s="2"/>
      <c r="G30" s="2"/>
      <c r="H30" s="2"/>
      <c r="I30" s="2"/>
      <c r="J30" s="2"/>
      <c r="K30" s="2"/>
    </row>
    <row r="31" spans="2:11" ht="12.75">
      <c r="B31" s="41" t="s">
        <v>186</v>
      </c>
      <c r="C31" s="2"/>
      <c r="D31" s="2"/>
      <c r="E31" s="2"/>
      <c r="F31" s="2"/>
      <c r="G31" s="2"/>
      <c r="H31" s="2"/>
      <c r="I31" s="2"/>
      <c r="J31" s="2"/>
      <c r="K31" s="2"/>
    </row>
    <row r="32" spans="2:11" ht="12.75">
      <c r="B32" s="41" t="s">
        <v>187</v>
      </c>
      <c r="C32" s="2"/>
      <c r="D32" s="2"/>
      <c r="E32" s="2"/>
      <c r="F32" s="2"/>
      <c r="G32" s="2"/>
      <c r="H32" s="2"/>
      <c r="I32" s="2"/>
      <c r="J32" s="2"/>
      <c r="K32" s="2"/>
    </row>
    <row r="33" spans="2:11" ht="12.75">
      <c r="B33" s="41" t="s">
        <v>185</v>
      </c>
      <c r="C33" s="2"/>
      <c r="D33" s="2"/>
      <c r="E33" s="2"/>
      <c r="F33" s="2"/>
      <c r="G33" s="2"/>
      <c r="H33" s="2"/>
      <c r="I33" s="2"/>
      <c r="J33" s="2"/>
      <c r="K33" s="2"/>
    </row>
    <row r="34" spans="2:11" ht="12.75">
      <c r="B34" s="41"/>
      <c r="C34" s="2"/>
      <c r="D34" s="2"/>
      <c r="E34" s="2"/>
      <c r="F34" s="2"/>
      <c r="G34" s="2"/>
      <c r="H34" s="2"/>
      <c r="I34" s="2"/>
      <c r="J34" s="2"/>
      <c r="K34" s="2"/>
    </row>
    <row r="35" spans="2:11" ht="12.75">
      <c r="B35" s="41"/>
      <c r="C35" s="2"/>
      <c r="D35" s="2"/>
      <c r="E35" s="2"/>
      <c r="F35" s="2"/>
      <c r="G35" s="2"/>
      <c r="H35" s="2"/>
      <c r="I35" s="2"/>
      <c r="J35" s="2"/>
      <c r="K35" s="2"/>
    </row>
    <row r="36" spans="2:11" ht="12.75">
      <c r="B36" s="41"/>
      <c r="C36" s="2"/>
      <c r="D36" s="2"/>
      <c r="E36" s="2"/>
      <c r="F36" s="2"/>
      <c r="G36" s="2"/>
      <c r="H36" s="2"/>
      <c r="I36" s="2"/>
      <c r="J36" s="2"/>
      <c r="K36" s="2"/>
    </row>
    <row r="37" spans="3:11" ht="12.75">
      <c r="C37" s="2"/>
      <c r="D37" s="2"/>
      <c r="E37" s="2"/>
      <c r="F37" s="2"/>
      <c r="G37" s="2"/>
      <c r="H37" s="2"/>
      <c r="I37" s="2"/>
      <c r="J37" s="2"/>
      <c r="K37" s="2"/>
    </row>
    <row r="38" spans="2:11" ht="12.75">
      <c r="B38" t="s">
        <v>201</v>
      </c>
      <c r="C38" s="2"/>
      <c r="D38" s="2"/>
      <c r="E38" s="2"/>
      <c r="F38" s="2"/>
      <c r="G38" s="2"/>
      <c r="H38" s="2"/>
      <c r="I38" s="2"/>
      <c r="J38" s="2"/>
      <c r="K38" s="2"/>
    </row>
    <row r="39" spans="2:11" ht="12.75">
      <c r="B39" t="s">
        <v>202</v>
      </c>
      <c r="C39" s="2"/>
      <c r="D39" s="2"/>
      <c r="E39" s="2"/>
      <c r="F39" s="2"/>
      <c r="G39" s="2"/>
      <c r="H39" s="2"/>
      <c r="I39" s="2"/>
      <c r="J39" s="2"/>
      <c r="K39" s="2"/>
    </row>
    <row r="40" spans="2:11" ht="12.75">
      <c r="B40" t="s">
        <v>200</v>
      </c>
      <c r="F40" s="2"/>
      <c r="G40" s="2"/>
      <c r="H40" s="2"/>
      <c r="I40" s="2"/>
      <c r="J40" s="2"/>
      <c r="K40" s="2"/>
    </row>
    <row r="41" spans="2:11" ht="12.75">
      <c r="B41" s="59"/>
      <c r="C41" s="60"/>
      <c r="D41" s="60"/>
      <c r="E41" s="61"/>
      <c r="F41" s="2"/>
      <c r="G41" s="2"/>
      <c r="H41" s="2"/>
      <c r="I41" s="2"/>
      <c r="J41" s="2"/>
      <c r="K41" s="2"/>
    </row>
    <row r="42" spans="2:11" ht="12.75">
      <c r="B42" s="58"/>
      <c r="C42" s="2"/>
      <c r="D42" s="2"/>
      <c r="E42" s="2"/>
      <c r="F42" s="2"/>
      <c r="G42" s="2"/>
      <c r="H42" s="2"/>
      <c r="I42" s="2"/>
      <c r="J42" s="2"/>
      <c r="K42" s="2"/>
    </row>
    <row r="43" spans="3:11" ht="12.75">
      <c r="C43" s="2"/>
      <c r="D43" s="2"/>
      <c r="E43" s="2"/>
      <c r="F43" s="2"/>
      <c r="G43" s="2"/>
      <c r="H43" s="2"/>
      <c r="I43" s="2"/>
      <c r="J43" s="2"/>
      <c r="K43" s="2"/>
    </row>
    <row r="44" spans="2:11" ht="12.75">
      <c r="B44" s="58"/>
      <c r="C44" s="2"/>
      <c r="D44" s="2"/>
      <c r="E44" s="2"/>
      <c r="F44" s="2"/>
      <c r="G44" s="2"/>
      <c r="H44" s="2"/>
      <c r="I44" s="2"/>
      <c r="J44" s="2"/>
      <c r="K44" s="2"/>
    </row>
    <row r="45" spans="2:11" ht="12.75">
      <c r="B45" s="58"/>
      <c r="C45" s="2"/>
      <c r="D45" s="2"/>
      <c r="E45" s="2"/>
      <c r="F45" s="2"/>
      <c r="G45" s="2"/>
      <c r="H45" s="2"/>
      <c r="I45" s="2"/>
      <c r="J45" s="2"/>
      <c r="K45" s="2"/>
    </row>
    <row r="46" spans="2:11" ht="12.75">
      <c r="B46" s="58"/>
      <c r="C46" s="2"/>
      <c r="D46" s="2"/>
      <c r="E46" s="2"/>
      <c r="F46" s="2"/>
      <c r="G46" s="2"/>
      <c r="H46" s="2"/>
      <c r="I46" s="2"/>
      <c r="J46" s="2"/>
      <c r="K46" s="2"/>
    </row>
    <row r="47" spans="2:11" ht="12.75">
      <c r="B47" s="58"/>
      <c r="C47" s="2"/>
      <c r="D47" s="2"/>
      <c r="E47" s="2"/>
      <c r="F47" s="2"/>
      <c r="G47" s="2"/>
      <c r="H47" s="14" t="s">
        <v>188</v>
      </c>
      <c r="I47" s="2"/>
      <c r="J47" s="2"/>
      <c r="K47" s="2"/>
    </row>
    <row r="48" spans="2:11" ht="12.75">
      <c r="B48" s="58"/>
      <c r="C48" s="2"/>
      <c r="D48" s="2"/>
      <c r="E48" s="2"/>
      <c r="F48" s="2"/>
      <c r="G48" s="2"/>
      <c r="H48" t="s">
        <v>189</v>
      </c>
      <c r="I48" s="2"/>
      <c r="J48" s="2"/>
      <c r="K48" s="2"/>
    </row>
    <row r="49" spans="2:11" ht="12.75">
      <c r="B49" s="58"/>
      <c r="C49" s="2"/>
      <c r="D49" s="2"/>
      <c r="E49" s="2"/>
      <c r="F49" s="2"/>
      <c r="G49" s="2"/>
      <c r="H49" s="17" t="s">
        <v>203</v>
      </c>
      <c r="I49" s="2"/>
      <c r="J49" s="2"/>
      <c r="K49" s="2"/>
    </row>
    <row r="50" spans="2:11" ht="12.75">
      <c r="B50" s="58"/>
      <c r="C50" s="2"/>
      <c r="D50" s="2"/>
      <c r="E50" s="2"/>
      <c r="F50" s="2"/>
      <c r="G50" s="2"/>
      <c r="H50" s="17" t="s">
        <v>190</v>
      </c>
      <c r="I50" s="2"/>
      <c r="J50" s="2"/>
      <c r="K50" s="2"/>
    </row>
    <row r="51" spans="2:11" ht="12.75">
      <c r="B51" s="58"/>
      <c r="C51" s="2"/>
      <c r="D51" s="2"/>
      <c r="E51" s="2"/>
      <c r="F51" s="2"/>
      <c r="G51" s="2"/>
      <c r="H51" s="2"/>
      <c r="I51" s="2"/>
      <c r="J51" s="2"/>
      <c r="K51" s="2"/>
    </row>
    <row r="52" spans="2:11" ht="12.75">
      <c r="B52" s="58"/>
      <c r="C52" s="2"/>
      <c r="D52" s="2"/>
      <c r="E52" s="2"/>
      <c r="F52" s="2"/>
      <c r="G52" s="2"/>
      <c r="H52" s="2"/>
      <c r="I52" s="2"/>
      <c r="J52" s="2"/>
      <c r="K52" s="2"/>
    </row>
    <row r="53" spans="2:11" ht="12.75">
      <c r="B53" s="58"/>
      <c r="C53" s="2"/>
      <c r="D53" s="2"/>
      <c r="E53" s="2"/>
      <c r="F53" s="2"/>
      <c r="G53" s="2"/>
      <c r="H53" s="2"/>
      <c r="I53" s="2"/>
      <c r="J53" s="2"/>
      <c r="K53" s="2"/>
    </row>
    <row r="54" spans="2:11" ht="12.75">
      <c r="B54" s="58"/>
      <c r="C54" s="2"/>
      <c r="D54" s="2"/>
      <c r="E54" s="2"/>
      <c r="F54" s="2"/>
      <c r="G54" s="2"/>
      <c r="H54" s="2"/>
      <c r="I54" s="2"/>
      <c r="J54" s="2"/>
      <c r="K54" s="2"/>
    </row>
    <row r="55" spans="2:11" ht="12.75">
      <c r="B55" s="58"/>
      <c r="C55" s="2"/>
      <c r="D55" s="2"/>
      <c r="E55" s="2"/>
      <c r="F55" s="2"/>
      <c r="G55" s="2"/>
      <c r="H55" s="2"/>
      <c r="I55" s="2"/>
      <c r="J55" s="2"/>
      <c r="K55" s="2"/>
    </row>
    <row r="56" spans="2:11" ht="12.75">
      <c r="B56" s="58"/>
      <c r="C56" s="2"/>
      <c r="D56" s="2"/>
      <c r="E56" s="2"/>
      <c r="F56" s="2"/>
      <c r="G56" s="2"/>
      <c r="H56" s="2"/>
      <c r="I56" s="2"/>
      <c r="J56" s="2"/>
      <c r="K56" s="2"/>
    </row>
    <row r="57" spans="2:11" ht="12.75">
      <c r="B57" s="58"/>
      <c r="C57" s="2"/>
      <c r="D57" s="2"/>
      <c r="E57" s="2"/>
      <c r="F57" s="2"/>
      <c r="G57" s="2"/>
      <c r="H57" s="2"/>
      <c r="I57" s="2"/>
      <c r="J57" s="2"/>
      <c r="K57" s="2"/>
    </row>
    <row r="58" spans="2:11" ht="12.75">
      <c r="B58" s="58"/>
      <c r="C58" s="2"/>
      <c r="D58" s="2"/>
      <c r="E58" s="2"/>
      <c r="F58" s="2"/>
      <c r="G58" s="2"/>
      <c r="H58" s="2"/>
      <c r="I58" s="2"/>
      <c r="J58" s="2"/>
      <c r="K58" s="2"/>
    </row>
    <row r="59" spans="2:11" ht="12.75">
      <c r="B59" s="58"/>
      <c r="C59" s="2"/>
      <c r="D59" s="2"/>
      <c r="E59" s="2"/>
      <c r="F59" s="2"/>
      <c r="G59" s="2"/>
      <c r="H59" s="2"/>
      <c r="I59" s="2"/>
      <c r="J59" s="2"/>
      <c r="K59" s="2"/>
    </row>
    <row r="60" spans="2:11" ht="12.75">
      <c r="B60" s="58"/>
      <c r="C60" s="2"/>
      <c r="D60" s="2"/>
      <c r="E60" s="2"/>
      <c r="F60" s="2"/>
      <c r="G60" s="2"/>
      <c r="H60" s="2"/>
      <c r="I60" s="2"/>
      <c r="J60" s="2"/>
      <c r="K60" s="2"/>
    </row>
    <row r="61" spans="2:11" ht="12.75">
      <c r="B61" s="58"/>
      <c r="C61" s="2"/>
      <c r="D61" s="2"/>
      <c r="E61" s="2"/>
      <c r="F61" s="2"/>
      <c r="G61" s="2"/>
      <c r="H61" s="2"/>
      <c r="I61" s="2"/>
      <c r="J61" s="2"/>
      <c r="K61" s="2"/>
    </row>
    <row r="62" spans="2:11" ht="12.75">
      <c r="B62" s="62" t="s">
        <v>16</v>
      </c>
      <c r="C62" s="2"/>
      <c r="D62" s="2"/>
      <c r="E62" s="2"/>
      <c r="F62" s="2"/>
      <c r="G62" s="2"/>
      <c r="H62" s="2"/>
      <c r="I62" s="2"/>
      <c r="J62" s="2"/>
      <c r="K62" s="2"/>
    </row>
    <row r="63" spans="2:11" ht="12.75">
      <c r="B63" s="17" t="s">
        <v>17</v>
      </c>
      <c r="C63" s="2"/>
      <c r="D63" s="2"/>
      <c r="E63" s="2"/>
      <c r="F63" s="2"/>
      <c r="G63" s="2"/>
      <c r="H63" s="2"/>
      <c r="I63" s="2"/>
      <c r="J63" s="2"/>
      <c r="K63" s="2"/>
    </row>
    <row r="64" spans="2:11" ht="12.75">
      <c r="B64" s="17" t="s">
        <v>18</v>
      </c>
      <c r="C64" s="2"/>
      <c r="D64" s="2"/>
      <c r="E64" s="2"/>
      <c r="F64" s="2"/>
      <c r="G64" s="2"/>
      <c r="H64" s="2"/>
      <c r="I64" s="2"/>
      <c r="J64" s="2"/>
      <c r="K64" s="2"/>
    </row>
    <row r="65" spans="2:11" ht="12.75">
      <c r="B65" s="17" t="s">
        <v>19</v>
      </c>
      <c r="C65" s="2"/>
      <c r="D65" s="2"/>
      <c r="E65" s="2"/>
      <c r="F65" s="2"/>
      <c r="G65" s="2"/>
      <c r="H65" s="2"/>
      <c r="I65" s="2"/>
      <c r="J65" s="2"/>
      <c r="K65" s="2"/>
    </row>
    <row r="66" spans="2:11" ht="12.75">
      <c r="B66" s="17" t="s">
        <v>20</v>
      </c>
      <c r="C66" s="2"/>
      <c r="D66" s="2"/>
      <c r="E66" s="2"/>
      <c r="F66" s="2"/>
      <c r="G66" s="2"/>
      <c r="H66" s="2"/>
      <c r="I66" s="2"/>
      <c r="J66" s="2"/>
      <c r="K66" s="2"/>
    </row>
    <row r="67" spans="2:11" ht="12.75">
      <c r="B67" s="17" t="s">
        <v>21</v>
      </c>
      <c r="C67" s="2"/>
      <c r="D67" s="2"/>
      <c r="E67" s="2"/>
      <c r="F67" s="2"/>
      <c r="G67" s="2"/>
      <c r="H67" s="2"/>
      <c r="I67" s="2"/>
      <c r="J67" s="2"/>
      <c r="K67" s="2"/>
    </row>
    <row r="68" spans="3:11" ht="12.75">
      <c r="C68" s="2"/>
      <c r="D68" s="2"/>
      <c r="E68" s="2"/>
      <c r="F68" s="2"/>
      <c r="G68" s="2"/>
      <c r="H68" s="2"/>
      <c r="I68" s="2"/>
      <c r="J68" s="2"/>
      <c r="K68" s="2"/>
    </row>
    <row r="69" spans="3:11" ht="12.75">
      <c r="C69" s="2"/>
      <c r="D69" s="2"/>
      <c r="E69" s="2"/>
      <c r="F69" s="2"/>
      <c r="G69" s="2"/>
      <c r="H69" s="2"/>
      <c r="I69" s="2"/>
      <c r="J69" s="2"/>
      <c r="K69" s="2"/>
    </row>
    <row r="70" spans="3:11" ht="12.75">
      <c r="C70" s="2"/>
      <c r="D70" s="2"/>
      <c r="E70" s="2"/>
      <c r="F70" s="2"/>
      <c r="G70" s="2"/>
      <c r="H70" s="2"/>
      <c r="I70" s="2"/>
      <c r="J70" s="2"/>
      <c r="K70" s="2"/>
    </row>
    <row r="71" spans="3:11" ht="12.75">
      <c r="C71" s="2"/>
      <c r="D71" s="2"/>
      <c r="E71" s="2"/>
      <c r="F71" s="2"/>
      <c r="G71" s="2"/>
      <c r="H71" s="2"/>
      <c r="I71" s="2"/>
      <c r="J71" s="2"/>
      <c r="K71" s="2"/>
    </row>
    <row r="72" spans="2:11" ht="12.75">
      <c r="B72" s="14"/>
      <c r="C72" s="2"/>
      <c r="D72" s="2"/>
      <c r="E72" s="2"/>
      <c r="F72" s="2"/>
      <c r="G72" s="2"/>
      <c r="H72" s="2"/>
      <c r="I72" s="2"/>
      <c r="J72" s="2"/>
      <c r="K72" s="2"/>
    </row>
    <row r="73" spans="2:11" ht="12.75">
      <c r="B73" s="14"/>
      <c r="C73" s="2"/>
      <c r="D73" s="2"/>
      <c r="E73" s="2"/>
      <c r="F73" s="2"/>
      <c r="G73" s="2"/>
      <c r="H73" s="2"/>
      <c r="I73" s="2"/>
      <c r="J73" s="2"/>
      <c r="K73" s="2"/>
    </row>
    <row r="74" spans="2:11" ht="12.75">
      <c r="B74" s="14"/>
      <c r="C74" s="2"/>
      <c r="D74" s="2"/>
      <c r="E74" s="2"/>
      <c r="F74" s="2"/>
      <c r="G74" s="2"/>
      <c r="H74" s="2"/>
      <c r="I74" s="2"/>
      <c r="J74" s="2"/>
      <c r="K74" s="2"/>
    </row>
    <row r="75" spans="2:11" ht="12.75">
      <c r="B75" s="14"/>
      <c r="C75" s="2"/>
      <c r="D75" s="2"/>
      <c r="E75" s="2"/>
      <c r="F75" s="2"/>
      <c r="G75" s="2"/>
      <c r="H75" s="2"/>
      <c r="I75" s="2"/>
      <c r="J75" s="2"/>
      <c r="K75" s="2"/>
    </row>
    <row r="76" spans="2:11" ht="12.75">
      <c r="B76" s="14"/>
      <c r="C76" s="2"/>
      <c r="D76" s="2"/>
      <c r="E76" s="2"/>
      <c r="F76" s="2"/>
      <c r="G76" s="2"/>
      <c r="H76" s="2"/>
      <c r="I76" s="2"/>
      <c r="J76" s="2"/>
      <c r="K76" s="2"/>
    </row>
    <row r="77" spans="2:11" ht="12.75">
      <c r="B77" s="14"/>
      <c r="C77" s="2"/>
      <c r="D77" s="2"/>
      <c r="E77" s="2"/>
      <c r="F77" s="2"/>
      <c r="G77" s="2"/>
      <c r="H77" s="2"/>
      <c r="I77" s="2"/>
      <c r="J77" s="2"/>
      <c r="K77" s="2"/>
    </row>
    <row r="78" spans="2:11" ht="12.75">
      <c r="B78" s="14"/>
      <c r="C78" s="2"/>
      <c r="D78" s="2"/>
      <c r="E78" s="2"/>
      <c r="F78" s="2"/>
      <c r="G78" s="2"/>
      <c r="H78" s="2"/>
      <c r="I78" s="2"/>
      <c r="J78" s="2"/>
      <c r="K78" s="2"/>
    </row>
    <row r="79" spans="2:11" ht="12.75">
      <c r="B79" s="14"/>
      <c r="C79" s="2"/>
      <c r="D79" s="2"/>
      <c r="E79" s="2"/>
      <c r="F79" s="2"/>
      <c r="G79" s="2"/>
      <c r="H79" s="2"/>
      <c r="I79" s="2"/>
      <c r="J79" s="2"/>
      <c r="K79" s="2"/>
    </row>
    <row r="80" spans="3:11" ht="12.75">
      <c r="C80" s="2"/>
      <c r="D80" s="2"/>
      <c r="E80" s="2"/>
      <c r="F80" s="2"/>
      <c r="G80" s="2"/>
      <c r="H80" s="2"/>
      <c r="I80" s="2"/>
      <c r="J80" s="2"/>
      <c r="K80" s="2"/>
    </row>
    <row r="81" spans="3:11" ht="12.75">
      <c r="C81" s="2"/>
      <c r="D81" s="2"/>
      <c r="E81" s="2"/>
      <c r="F81" s="2"/>
      <c r="G81" s="2"/>
      <c r="H81" s="2"/>
      <c r="I81" s="2"/>
      <c r="J81" s="2"/>
      <c r="K81" s="2"/>
    </row>
    <row r="82" spans="2:11" ht="12.75">
      <c r="B82" s="2"/>
      <c r="C82" s="2"/>
      <c r="D82" s="2"/>
      <c r="E82" s="2"/>
      <c r="F82" s="2"/>
      <c r="G82" s="2"/>
      <c r="H82" s="2"/>
      <c r="I82" s="2"/>
      <c r="J82" s="2"/>
      <c r="K82" s="2"/>
    </row>
  </sheetData>
  <sheetProtection sheet="1" objects="1" scenarios="1"/>
  <printOptions/>
  <pageMargins left="0.75" right="0.75" top="1" bottom="1" header="0.5" footer="0.5"/>
  <pageSetup horizontalDpi="360" verticalDpi="36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4:N58"/>
  <sheetViews>
    <sheetView showGridLines="0" tabSelected="1" zoomScalePageLayoutView="0" workbookViewId="0" topLeftCell="A1">
      <selection activeCell="G1" sqref="G1"/>
    </sheetView>
  </sheetViews>
  <sheetFormatPr defaultColWidth="9.140625" defaultRowHeight="12.75"/>
  <cols>
    <col min="1" max="1" width="5.7109375" style="0" customWidth="1"/>
    <col min="2" max="2" width="15.7109375" style="0" customWidth="1"/>
    <col min="4" max="4" width="10.7109375" style="0" customWidth="1"/>
    <col min="8" max="8" width="10.7109375" style="0" customWidth="1"/>
    <col min="13" max="13" width="10.7109375" style="0" bestFit="1" customWidth="1"/>
  </cols>
  <sheetData>
    <row r="1" s="2" customFormat="1" ht="12.75"/>
    <row r="2" s="2" customFormat="1" ht="12.75"/>
    <row r="3" s="2" customFormat="1" ht="5.25" customHeight="1"/>
    <row r="4" s="2" customFormat="1" ht="15.75">
      <c r="B4" s="3" t="s">
        <v>11</v>
      </c>
    </row>
    <row r="5" s="2" customFormat="1" ht="8.25" customHeight="1">
      <c r="B5" s="3"/>
    </row>
    <row r="6" s="2" customFormat="1" ht="12.75">
      <c r="B6" s="4" t="s">
        <v>10</v>
      </c>
    </row>
    <row r="7" ht="12.75">
      <c r="K7" t="s">
        <v>213</v>
      </c>
    </row>
    <row r="8" spans="4:11" ht="12.75">
      <c r="D8" s="7"/>
      <c r="E8" s="7"/>
      <c r="K8" t="s">
        <v>214</v>
      </c>
    </row>
    <row r="9" spans="2:13" ht="15">
      <c r="B9" s="12" t="s">
        <v>8</v>
      </c>
      <c r="C9" s="5"/>
      <c r="D9" s="45"/>
      <c r="E9" s="7"/>
      <c r="F9" s="12" t="s">
        <v>9</v>
      </c>
      <c r="G9" s="10"/>
      <c r="H9" s="10"/>
      <c r="I9" s="11"/>
      <c r="K9" s="67" t="s">
        <v>212</v>
      </c>
      <c r="L9" s="7"/>
      <c r="M9" s="7"/>
    </row>
    <row r="10" spans="2:13" ht="6" customHeight="1">
      <c r="B10" s="6"/>
      <c r="C10" s="7"/>
      <c r="D10" s="8"/>
      <c r="E10" s="7"/>
      <c r="F10" s="6"/>
      <c r="G10" s="7"/>
      <c r="H10" s="7"/>
      <c r="I10" s="8"/>
      <c r="K10" s="7"/>
      <c r="L10" s="7"/>
      <c r="M10" s="7"/>
    </row>
    <row r="11" spans="2:14" ht="12.75">
      <c r="B11" s="6" t="s">
        <v>5</v>
      </c>
      <c r="C11" s="24">
        <v>100</v>
      </c>
      <c r="D11" s="8" t="s">
        <v>6</v>
      </c>
      <c r="E11" s="7"/>
      <c r="F11" s="6" t="s">
        <v>5</v>
      </c>
      <c r="G11" s="7"/>
      <c r="H11" s="24">
        <v>100</v>
      </c>
      <c r="I11" s="8" t="s">
        <v>6</v>
      </c>
      <c r="K11" s="71" t="s">
        <v>208</v>
      </c>
      <c r="L11" s="72" t="s">
        <v>209</v>
      </c>
      <c r="M11" s="73" t="s">
        <v>215</v>
      </c>
      <c r="N11" s="74" t="s">
        <v>209</v>
      </c>
    </row>
    <row r="12" spans="2:14" ht="12.75">
      <c r="B12" s="6"/>
      <c r="C12" s="7">
        <f>C11*6.12</f>
        <v>612</v>
      </c>
      <c r="D12" s="8" t="s">
        <v>7</v>
      </c>
      <c r="E12" s="7"/>
      <c r="F12" s="6"/>
      <c r="G12" s="7"/>
      <c r="H12" s="7">
        <f>H11*6.12</f>
        <v>612</v>
      </c>
      <c r="I12" s="8" t="s">
        <v>7</v>
      </c>
      <c r="K12" s="63">
        <v>15</v>
      </c>
      <c r="L12" s="69" t="s">
        <v>210</v>
      </c>
      <c r="M12" s="19">
        <v>210</v>
      </c>
      <c r="N12" s="70">
        <v>1.12</v>
      </c>
    </row>
    <row r="13" spans="2:14" ht="12.75">
      <c r="B13" s="6" t="s">
        <v>166</v>
      </c>
      <c r="C13" s="24">
        <v>134</v>
      </c>
      <c r="D13" s="8" t="s">
        <v>165</v>
      </c>
      <c r="E13" s="7"/>
      <c r="F13" s="6" t="s">
        <v>166</v>
      </c>
      <c r="G13" s="7"/>
      <c r="H13" s="24">
        <v>134</v>
      </c>
      <c r="I13" s="8" t="s">
        <v>165</v>
      </c>
      <c r="K13" s="63">
        <v>25</v>
      </c>
      <c r="L13" s="69" t="s">
        <v>211</v>
      </c>
      <c r="M13" s="19">
        <v>200</v>
      </c>
      <c r="N13" s="70">
        <v>1</v>
      </c>
    </row>
    <row r="14" spans="2:14" ht="12.75">
      <c r="B14" s="6" t="s">
        <v>167</v>
      </c>
      <c r="C14" s="24">
        <v>134</v>
      </c>
      <c r="D14" s="8" t="s">
        <v>165</v>
      </c>
      <c r="E14" s="7"/>
      <c r="F14" s="6" t="s">
        <v>167</v>
      </c>
      <c r="G14" s="7"/>
      <c r="H14" s="24">
        <v>134</v>
      </c>
      <c r="I14" s="8" t="s">
        <v>165</v>
      </c>
      <c r="K14" s="63">
        <v>35</v>
      </c>
      <c r="L14" s="70">
        <v>0.87</v>
      </c>
      <c r="M14" s="19">
        <v>190</v>
      </c>
      <c r="N14" s="75">
        <v>0.93</v>
      </c>
    </row>
    <row r="15" spans="2:14" ht="12.75">
      <c r="B15" s="6" t="s">
        <v>164</v>
      </c>
      <c r="C15" s="43">
        <f>(C13+C14)/2</f>
        <v>134</v>
      </c>
      <c r="D15" s="8" t="s">
        <v>165</v>
      </c>
      <c r="E15" s="7"/>
      <c r="F15" s="6" t="s">
        <v>164</v>
      </c>
      <c r="G15" s="7"/>
      <c r="H15" s="43">
        <f>(H13+H14)/2</f>
        <v>134</v>
      </c>
      <c r="I15" s="8" t="s">
        <v>165</v>
      </c>
      <c r="K15" s="64">
        <v>40</v>
      </c>
      <c r="L15" s="70">
        <v>0.83</v>
      </c>
      <c r="M15" s="68">
        <v>180</v>
      </c>
      <c r="N15" s="75">
        <v>0.83</v>
      </c>
    </row>
    <row r="16" spans="2:14" ht="12.75">
      <c r="B16" s="6" t="s">
        <v>2</v>
      </c>
      <c r="C16" s="24">
        <v>75</v>
      </c>
      <c r="D16" s="8" t="s">
        <v>3</v>
      </c>
      <c r="E16" s="7"/>
      <c r="F16" s="6" t="s">
        <v>2</v>
      </c>
      <c r="G16" s="7"/>
      <c r="H16" s="24">
        <v>75</v>
      </c>
      <c r="I16" s="8" t="s">
        <v>3</v>
      </c>
      <c r="K16" s="64">
        <v>45</v>
      </c>
      <c r="L16" s="70">
        <v>0.78</v>
      </c>
      <c r="M16" s="68">
        <v>170</v>
      </c>
      <c r="N16" s="75">
        <v>0.75</v>
      </c>
    </row>
    <row r="17" spans="2:14" ht="12.75">
      <c r="B17" s="6" t="s">
        <v>0</v>
      </c>
      <c r="C17" s="13">
        <f>(0.00212*C12+0.299)/(0.769*C13-48.5)*100</f>
        <v>2.926777398892677</v>
      </c>
      <c r="D17" s="8" t="s">
        <v>1</v>
      </c>
      <c r="E17" s="7"/>
      <c r="F17" s="6" t="s">
        <v>0</v>
      </c>
      <c r="G17" s="7"/>
      <c r="H17" s="13">
        <f>(0.00193*H12+0.326)/(0.769*H13-56.1)*100</f>
        <v>3.210411962680526</v>
      </c>
      <c r="I17" s="8" t="s">
        <v>1</v>
      </c>
      <c r="K17" s="64">
        <v>50</v>
      </c>
      <c r="L17" s="70">
        <v>0.75</v>
      </c>
      <c r="M17" s="68">
        <v>160</v>
      </c>
      <c r="N17" s="75">
        <v>0.69</v>
      </c>
    </row>
    <row r="18" spans="2:14" ht="12.75">
      <c r="B18" s="66" t="s">
        <v>207</v>
      </c>
      <c r="C18" s="24">
        <v>0.68</v>
      </c>
      <c r="D18" s="8"/>
      <c r="E18" s="7"/>
      <c r="F18" s="6"/>
      <c r="G18" s="7"/>
      <c r="H18" s="24">
        <v>0.68</v>
      </c>
      <c r="I18" s="8"/>
      <c r="K18" s="64">
        <v>55</v>
      </c>
      <c r="L18" s="70">
        <v>0.71</v>
      </c>
      <c r="M18" s="68">
        <v>150</v>
      </c>
      <c r="N18" s="75">
        <v>0.64</v>
      </c>
    </row>
    <row r="19" spans="2:14" ht="12.75">
      <c r="B19" s="46" t="s">
        <v>0</v>
      </c>
      <c r="C19" s="1">
        <f>IF(C11="","",((C17*1000/C16)*C18))</f>
        <v>26.536115083293605</v>
      </c>
      <c r="D19" s="9" t="s">
        <v>4</v>
      </c>
      <c r="E19" s="7"/>
      <c r="F19" s="46" t="s">
        <v>0</v>
      </c>
      <c r="G19" s="39"/>
      <c r="H19" s="1">
        <f>IF(H11="","",((H17*1000/H16)*H18))</f>
        <v>29.107735128303435</v>
      </c>
      <c r="I19" s="9" t="s">
        <v>4</v>
      </c>
      <c r="K19" s="64">
        <v>60</v>
      </c>
      <c r="L19" s="70">
        <v>0.68</v>
      </c>
      <c r="M19" s="7"/>
      <c r="N19" s="8"/>
    </row>
    <row r="20" spans="11:14" ht="12.75">
      <c r="K20" s="65">
        <v>65</v>
      </c>
      <c r="L20" s="76">
        <v>0.65</v>
      </c>
      <c r="M20" s="39"/>
      <c r="N20" s="9"/>
    </row>
    <row r="21" spans="2:13" ht="12.75">
      <c r="B21" s="14" t="s">
        <v>24</v>
      </c>
      <c r="M21" s="44"/>
    </row>
    <row r="22" ht="12.75">
      <c r="B22" t="s">
        <v>129</v>
      </c>
    </row>
    <row r="23" ht="6" customHeight="1"/>
    <row r="24" spans="2:11" ht="12.75">
      <c r="B24" s="27" t="s">
        <v>25</v>
      </c>
      <c r="C24" s="25" t="s">
        <v>26</v>
      </c>
      <c r="D24" s="25" t="s">
        <v>27</v>
      </c>
      <c r="E24" s="25" t="s">
        <v>28</v>
      </c>
      <c r="F24" s="25" t="s">
        <v>29</v>
      </c>
      <c r="G24" s="25" t="s">
        <v>30</v>
      </c>
      <c r="H24" s="25" t="s">
        <v>31</v>
      </c>
      <c r="I24" s="25" t="s">
        <v>32</v>
      </c>
      <c r="J24" s="25" t="s">
        <v>33</v>
      </c>
      <c r="K24" s="26" t="s">
        <v>34</v>
      </c>
    </row>
    <row r="25" spans="2:11" ht="12.75">
      <c r="B25" s="28" t="s">
        <v>173</v>
      </c>
      <c r="C25" s="19" t="s">
        <v>38</v>
      </c>
      <c r="D25" s="19" t="s">
        <v>39</v>
      </c>
      <c r="E25" s="19" t="s">
        <v>40</v>
      </c>
      <c r="F25" s="19" t="s">
        <v>41</v>
      </c>
      <c r="G25" s="19" t="s">
        <v>42</v>
      </c>
      <c r="H25" s="19" t="s">
        <v>43</v>
      </c>
      <c r="I25" s="19" t="s">
        <v>44</v>
      </c>
      <c r="J25" s="19" t="s">
        <v>45</v>
      </c>
      <c r="K25" s="20" t="s">
        <v>46</v>
      </c>
    </row>
    <row r="26" spans="2:11" ht="12.75">
      <c r="B26" s="28" t="s">
        <v>174</v>
      </c>
      <c r="C26" s="19" t="s">
        <v>47</v>
      </c>
      <c r="D26" s="19" t="s">
        <v>53</v>
      </c>
      <c r="E26" s="19" t="s">
        <v>57</v>
      </c>
      <c r="F26" s="19" t="s">
        <v>61</v>
      </c>
      <c r="G26" s="19" t="s">
        <v>65</v>
      </c>
      <c r="H26" s="19" t="s">
        <v>27</v>
      </c>
      <c r="I26" s="19" t="s">
        <v>70</v>
      </c>
      <c r="J26" s="19" t="s">
        <v>73</v>
      </c>
      <c r="K26" s="20" t="s">
        <v>75</v>
      </c>
    </row>
    <row r="27" spans="2:11" ht="12.75">
      <c r="B27" s="28" t="s">
        <v>175</v>
      </c>
      <c r="C27" s="19" t="s">
        <v>48</v>
      </c>
      <c r="D27" s="19" t="s">
        <v>54</v>
      </c>
      <c r="E27" s="19" t="s">
        <v>58</v>
      </c>
      <c r="F27" s="19" t="s">
        <v>62</v>
      </c>
      <c r="G27" s="19" t="s">
        <v>66</v>
      </c>
      <c r="H27" s="19" t="s">
        <v>28</v>
      </c>
      <c r="I27" s="19" t="s">
        <v>61</v>
      </c>
      <c r="J27" s="19" t="s">
        <v>74</v>
      </c>
      <c r="K27" s="20" t="s">
        <v>77</v>
      </c>
    </row>
    <row r="28" spans="2:11" ht="12.75">
      <c r="B28" s="28" t="s">
        <v>35</v>
      </c>
      <c r="C28" s="19" t="s">
        <v>49</v>
      </c>
      <c r="D28" s="19" t="s">
        <v>55</v>
      </c>
      <c r="E28" s="19" t="s">
        <v>59</v>
      </c>
      <c r="F28" s="19" t="s">
        <v>63</v>
      </c>
      <c r="G28" s="19" t="s">
        <v>67</v>
      </c>
      <c r="H28" s="19" t="s">
        <v>29</v>
      </c>
      <c r="I28" s="19" t="s">
        <v>71</v>
      </c>
      <c r="J28" s="19" t="s">
        <v>76</v>
      </c>
      <c r="K28" s="20" t="s">
        <v>78</v>
      </c>
    </row>
    <row r="29" spans="2:11" ht="12.75">
      <c r="B29" s="28" t="s">
        <v>36</v>
      </c>
      <c r="C29" s="19" t="s">
        <v>50</v>
      </c>
      <c r="D29" s="19" t="s">
        <v>56</v>
      </c>
      <c r="E29" s="19" t="s">
        <v>60</v>
      </c>
      <c r="F29" s="19" t="s">
        <v>64</v>
      </c>
      <c r="G29" s="19" t="s">
        <v>68</v>
      </c>
      <c r="H29" s="19" t="s">
        <v>69</v>
      </c>
      <c r="I29" s="19" t="s">
        <v>72</v>
      </c>
      <c r="J29" s="19" t="s">
        <v>29</v>
      </c>
      <c r="K29" s="20" t="s">
        <v>71</v>
      </c>
    </row>
    <row r="30" spans="2:11" ht="12.75">
      <c r="B30" s="28" t="s">
        <v>176</v>
      </c>
      <c r="C30" s="19" t="s">
        <v>52</v>
      </c>
      <c r="D30" s="19" t="s">
        <v>79</v>
      </c>
      <c r="E30" s="19" t="s">
        <v>80</v>
      </c>
      <c r="F30" s="19" t="s">
        <v>81</v>
      </c>
      <c r="G30" s="19" t="s">
        <v>82</v>
      </c>
      <c r="H30" s="19" t="s">
        <v>64</v>
      </c>
      <c r="I30" s="19" t="s">
        <v>68</v>
      </c>
      <c r="J30" s="19" t="s">
        <v>69</v>
      </c>
      <c r="K30" s="20" t="s">
        <v>83</v>
      </c>
    </row>
    <row r="31" spans="2:11" ht="12.75">
      <c r="B31" s="29" t="s">
        <v>37</v>
      </c>
      <c r="C31" s="21" t="s">
        <v>51</v>
      </c>
      <c r="D31" s="21" t="s">
        <v>84</v>
      </c>
      <c r="E31" s="21" t="s">
        <v>85</v>
      </c>
      <c r="F31" s="21" t="s">
        <v>86</v>
      </c>
      <c r="G31" s="21" t="s">
        <v>87</v>
      </c>
      <c r="H31" s="21" t="s">
        <v>88</v>
      </c>
      <c r="I31" s="21" t="s">
        <v>89</v>
      </c>
      <c r="J31" s="21" t="s">
        <v>90</v>
      </c>
      <c r="K31" s="22" t="s">
        <v>91</v>
      </c>
    </row>
    <row r="32" spans="3:11" ht="12.75">
      <c r="C32" s="18"/>
      <c r="D32" s="18"/>
      <c r="E32" s="18"/>
      <c r="F32" s="18"/>
      <c r="G32" s="18"/>
      <c r="H32" s="18"/>
      <c r="I32" s="18"/>
      <c r="J32" s="18"/>
      <c r="K32" s="18"/>
    </row>
    <row r="33" spans="2:11" ht="12.75">
      <c r="B33" s="27" t="s">
        <v>92</v>
      </c>
      <c r="C33" s="25" t="s">
        <v>26</v>
      </c>
      <c r="D33" s="25" t="s">
        <v>27</v>
      </c>
      <c r="E33" s="25" t="s">
        <v>28</v>
      </c>
      <c r="F33" s="25" t="s">
        <v>29</v>
      </c>
      <c r="G33" s="25" t="s">
        <v>30</v>
      </c>
      <c r="H33" s="25" t="s">
        <v>31</v>
      </c>
      <c r="I33" s="25" t="s">
        <v>32</v>
      </c>
      <c r="J33" s="25" t="s">
        <v>33</v>
      </c>
      <c r="K33" s="26" t="s">
        <v>34</v>
      </c>
    </row>
    <row r="34" spans="2:11" ht="12.75">
      <c r="B34" s="28" t="s">
        <v>173</v>
      </c>
      <c r="C34" s="19" t="s">
        <v>94</v>
      </c>
      <c r="D34" s="19" t="s">
        <v>42</v>
      </c>
      <c r="E34" s="19" t="s">
        <v>43</v>
      </c>
      <c r="F34" s="19" t="s">
        <v>44</v>
      </c>
      <c r="G34" s="19" t="s">
        <v>45</v>
      </c>
      <c r="H34" s="19" t="s">
        <v>46</v>
      </c>
      <c r="I34" s="19" t="s">
        <v>113</v>
      </c>
      <c r="J34" s="19" t="s">
        <v>118</v>
      </c>
      <c r="K34" s="20" t="s">
        <v>123</v>
      </c>
    </row>
    <row r="35" spans="2:11" ht="12.75">
      <c r="B35" s="28" t="s">
        <v>174</v>
      </c>
      <c r="C35" s="19" t="s">
        <v>95</v>
      </c>
      <c r="D35" s="19" t="s">
        <v>97</v>
      </c>
      <c r="E35" s="19" t="s">
        <v>101</v>
      </c>
      <c r="F35" s="19" t="s">
        <v>70</v>
      </c>
      <c r="G35" s="19" t="s">
        <v>108</v>
      </c>
      <c r="H35" s="19" t="s">
        <v>110</v>
      </c>
      <c r="I35" s="19" t="s">
        <v>114</v>
      </c>
      <c r="J35" s="19" t="s">
        <v>119</v>
      </c>
      <c r="K35" s="20" t="s">
        <v>124</v>
      </c>
    </row>
    <row r="36" spans="2:11" ht="12.75">
      <c r="B36" s="28" t="s">
        <v>175</v>
      </c>
      <c r="C36" s="19" t="s">
        <v>96</v>
      </c>
      <c r="D36" s="19" t="s">
        <v>53</v>
      </c>
      <c r="E36" s="19" t="s">
        <v>102</v>
      </c>
      <c r="F36" s="19" t="s">
        <v>106</v>
      </c>
      <c r="G36" s="19" t="s">
        <v>101</v>
      </c>
      <c r="H36" s="19" t="s">
        <v>70</v>
      </c>
      <c r="I36" s="19" t="s">
        <v>115</v>
      </c>
      <c r="J36" s="19" t="s">
        <v>110</v>
      </c>
      <c r="K36" s="20" t="s">
        <v>125</v>
      </c>
    </row>
    <row r="37" spans="2:11" ht="12.75">
      <c r="B37" s="28" t="s">
        <v>35</v>
      </c>
      <c r="C37" s="19" t="s">
        <v>72</v>
      </c>
      <c r="D37" s="19" t="s">
        <v>98</v>
      </c>
      <c r="E37" s="19" t="s">
        <v>103</v>
      </c>
      <c r="F37" s="19" t="s">
        <v>66</v>
      </c>
      <c r="G37" s="19" t="s">
        <v>102</v>
      </c>
      <c r="H37" s="19" t="s">
        <v>106</v>
      </c>
      <c r="I37" s="19" t="s">
        <v>101</v>
      </c>
      <c r="J37" s="19" t="s">
        <v>70</v>
      </c>
      <c r="K37" s="20" t="s">
        <v>126</v>
      </c>
    </row>
    <row r="38" spans="2:11" ht="12.75">
      <c r="B38" s="28" t="s">
        <v>36</v>
      </c>
      <c r="C38" s="19" t="s">
        <v>68</v>
      </c>
      <c r="D38" s="19" t="s">
        <v>99</v>
      </c>
      <c r="E38" s="19" t="s">
        <v>104</v>
      </c>
      <c r="F38" s="19" t="s">
        <v>98</v>
      </c>
      <c r="G38" s="19" t="s">
        <v>103</v>
      </c>
      <c r="H38" s="19" t="s">
        <v>66</v>
      </c>
      <c r="I38" s="19" t="s">
        <v>116</v>
      </c>
      <c r="J38" s="19" t="s">
        <v>120</v>
      </c>
      <c r="K38" s="20" t="s">
        <v>127</v>
      </c>
    </row>
    <row r="39" spans="2:11" ht="12.75">
      <c r="B39" s="28" t="s">
        <v>176</v>
      </c>
      <c r="C39" s="19" t="s">
        <v>82</v>
      </c>
      <c r="D39" s="19" t="s">
        <v>31</v>
      </c>
      <c r="E39" s="19" t="s">
        <v>105</v>
      </c>
      <c r="F39" s="19" t="s">
        <v>99</v>
      </c>
      <c r="G39" s="19" t="s">
        <v>67</v>
      </c>
      <c r="H39" s="19" t="s">
        <v>111</v>
      </c>
      <c r="I39" s="19" t="s">
        <v>71</v>
      </c>
      <c r="J39" s="19" t="s">
        <v>121</v>
      </c>
      <c r="K39" s="20" t="s">
        <v>120</v>
      </c>
    </row>
    <row r="40" spans="2:11" ht="12.75">
      <c r="B40" s="29" t="s">
        <v>37</v>
      </c>
      <c r="C40" s="21" t="s">
        <v>87</v>
      </c>
      <c r="D40" s="21" t="s">
        <v>100</v>
      </c>
      <c r="E40" s="21" t="s">
        <v>89</v>
      </c>
      <c r="F40" s="21" t="s">
        <v>107</v>
      </c>
      <c r="G40" s="21" t="s">
        <v>109</v>
      </c>
      <c r="H40" s="21" t="s">
        <v>112</v>
      </c>
      <c r="I40" s="21" t="s">
        <v>117</v>
      </c>
      <c r="J40" s="21" t="s">
        <v>122</v>
      </c>
      <c r="K40" s="22" t="s">
        <v>128</v>
      </c>
    </row>
    <row r="41" spans="3:11" ht="12.75">
      <c r="C41" s="18"/>
      <c r="D41" s="18"/>
      <c r="E41" s="18"/>
      <c r="F41" s="18"/>
      <c r="G41" s="18"/>
      <c r="H41" s="18"/>
      <c r="I41" s="23" t="s">
        <v>93</v>
      </c>
      <c r="J41" s="18"/>
      <c r="K41" s="18"/>
    </row>
    <row r="43" ht="12.75">
      <c r="B43" s="14" t="s">
        <v>14</v>
      </c>
    </row>
    <row r="44" ht="12.75">
      <c r="B44" s="15" t="s">
        <v>13</v>
      </c>
    </row>
    <row r="45" ht="12.75">
      <c r="B45" s="16" t="s">
        <v>12</v>
      </c>
    </row>
    <row r="46" spans="2:11" ht="12.75">
      <c r="B46" s="16"/>
      <c r="C46" t="s">
        <v>23</v>
      </c>
      <c r="K46" t="s">
        <v>15</v>
      </c>
    </row>
    <row r="47" spans="1:11" ht="12.75">
      <c r="A47" s="16"/>
      <c r="K47" t="s">
        <v>22</v>
      </c>
    </row>
    <row r="48" spans="1:11" ht="12.75">
      <c r="A48" s="16"/>
      <c r="K48" t="s">
        <v>148</v>
      </c>
    </row>
    <row r="49" spans="1:2" ht="12.75">
      <c r="A49" s="16"/>
      <c r="B49" s="17" t="s">
        <v>216</v>
      </c>
    </row>
    <row r="50" spans="1:2" ht="12.75">
      <c r="A50" s="16"/>
      <c r="B50" s="17" t="s">
        <v>217</v>
      </c>
    </row>
    <row r="51" ht="12.75">
      <c r="A51" s="16"/>
    </row>
    <row r="53" ht="12.75">
      <c r="B53" s="62" t="s">
        <v>16</v>
      </c>
    </row>
    <row r="54" ht="12.75">
      <c r="B54" s="17" t="s">
        <v>17</v>
      </c>
    </row>
    <row r="55" ht="12.75">
      <c r="B55" s="17" t="s">
        <v>18</v>
      </c>
    </row>
    <row r="56" ht="12.75">
      <c r="B56" s="17" t="s">
        <v>19</v>
      </c>
    </row>
    <row r="57" ht="12.75">
      <c r="B57" s="17" t="s">
        <v>20</v>
      </c>
    </row>
    <row r="58" ht="12.75">
      <c r="B58" s="17" t="s">
        <v>21</v>
      </c>
    </row>
  </sheetData>
  <sheetProtection sheet="1" objects="1" scenarios="1"/>
  <printOptions/>
  <pageMargins left="0.75" right="0.75" top="1" bottom="1" header="0.5" footer="0.5"/>
  <pageSetup horizontalDpi="360" verticalDpi="36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4:G30"/>
  <sheetViews>
    <sheetView showGridLines="0" zoomScalePageLayoutView="0" workbookViewId="0" topLeftCell="A1">
      <selection activeCell="I1" sqref="I1"/>
    </sheetView>
  </sheetViews>
  <sheetFormatPr defaultColWidth="9.140625" defaultRowHeight="12.75"/>
  <cols>
    <col min="1" max="1" width="5.7109375" style="0" customWidth="1"/>
  </cols>
  <sheetData>
    <row r="1" s="2" customFormat="1" ht="12.75"/>
    <row r="2" s="2" customFormat="1" ht="12.75"/>
    <row r="3" s="2" customFormat="1" ht="5.25" customHeight="1"/>
    <row r="4" s="2" customFormat="1" ht="15.75">
      <c r="B4" s="3" t="s">
        <v>154</v>
      </c>
    </row>
    <row r="5" s="2" customFormat="1" ht="8.25" customHeight="1">
      <c r="B5" s="3"/>
    </row>
    <row r="6" s="2" customFormat="1" ht="12.75">
      <c r="B6" s="4" t="s">
        <v>10</v>
      </c>
    </row>
    <row r="7" ht="12.75">
      <c r="B7" s="37" t="s">
        <v>159</v>
      </c>
    </row>
    <row r="9" ht="12.75">
      <c r="A9" s="14" t="s">
        <v>205</v>
      </c>
    </row>
    <row r="10" spans="2:4" ht="12.75">
      <c r="B10" s="38" t="s">
        <v>161</v>
      </c>
      <c r="C10" s="24">
        <v>140</v>
      </c>
      <c r="D10" s="7" t="s">
        <v>155</v>
      </c>
    </row>
    <row r="11" spans="2:6" ht="12.75">
      <c r="B11" s="38" t="s">
        <v>160</v>
      </c>
      <c r="C11" s="24"/>
      <c r="D11" s="7" t="s">
        <v>149</v>
      </c>
      <c r="F11" s="7"/>
    </row>
    <row r="12" spans="3:6" ht="12.75">
      <c r="C12" s="41">
        <v>28</v>
      </c>
      <c r="D12" t="s">
        <v>150</v>
      </c>
      <c r="F12" s="7"/>
    </row>
    <row r="13" spans="3:4" ht="12.75">
      <c r="C13" s="31">
        <f>IF(C11="",(C12*25.4/1000),C11)</f>
        <v>0.7111999999999999</v>
      </c>
      <c r="D13" s="32" t="s">
        <v>149</v>
      </c>
    </row>
    <row r="14" spans="2:4" ht="12.75">
      <c r="B14" t="s">
        <v>151</v>
      </c>
      <c r="C14" s="35">
        <f>(3.14*C13)*C10/1000*60</f>
        <v>18.7586112</v>
      </c>
      <c r="D14" s="7" t="s">
        <v>152</v>
      </c>
    </row>
    <row r="15" ht="12.75">
      <c r="D15" s="7"/>
    </row>
    <row r="16" spans="1:4" ht="12.75">
      <c r="A16" s="14" t="s">
        <v>206</v>
      </c>
      <c r="C16" s="7"/>
      <c r="D16" s="7"/>
    </row>
    <row r="17" spans="2:6" ht="12.75">
      <c r="B17" s="33" t="s">
        <v>158</v>
      </c>
      <c r="D17" s="7"/>
      <c r="F17" s="34" t="s">
        <v>153</v>
      </c>
    </row>
    <row r="18" spans="2:7" ht="12.75">
      <c r="B18" t="s">
        <v>5</v>
      </c>
      <c r="C18" s="42">
        <f>(5.24482)*C14+(0.01968)*0.01968*C14^3</f>
        <v>100.94207708851526</v>
      </c>
      <c r="D18" s="7" t="s">
        <v>6</v>
      </c>
      <c r="F18" s="42">
        <f>(6.48109)*C14+(0.01968)*0.020106*C14^3</f>
        <v>124.18812504896844</v>
      </c>
      <c r="G18" t="s">
        <v>6</v>
      </c>
    </row>
    <row r="20" ht="12.75">
      <c r="F20" s="36"/>
    </row>
    <row r="30" spans="2:6" ht="12.75">
      <c r="B30" t="s">
        <v>157</v>
      </c>
      <c r="F30" t="s">
        <v>156</v>
      </c>
    </row>
  </sheetData>
  <sheetProtection sheet="1" objects="1" scenarios="1"/>
  <printOptions/>
  <pageMargins left="0.75" right="0.75" top="1" bottom="1" header="0.5" footer="0.5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Thijsse</cp:lastModifiedBy>
  <dcterms:created xsi:type="dcterms:W3CDTF">2013-07-31T11:21:28Z</dcterms:created>
  <dcterms:modified xsi:type="dcterms:W3CDTF">2015-08-03T15:10:04Z</dcterms:modified>
  <cp:category/>
  <cp:version/>
  <cp:contentType/>
  <cp:contentStatus/>
</cp:coreProperties>
</file>